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clare.cruddas\Downloads\"/>
    </mc:Choice>
  </mc:AlternateContent>
  <xr:revisionPtr revIDLastSave="0" documentId="8_{DABDBA23-D0AD-441D-88B8-C9D5E3777D05}"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064" i="4" l="1"/>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F5" i="1"/>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V15" i="1"/>
  <c r="X15" i="1"/>
  <c r="Z15" i="1"/>
  <c r="AA15" i="1"/>
  <c r="K15" i="1"/>
  <c r="S15" i="1"/>
  <c r="Q15" i="1"/>
  <c r="I15" i="1"/>
  <c r="AC15" i="1"/>
  <c r="Y15" i="1"/>
  <c r="W15" i="1"/>
  <c r="N15" i="1"/>
  <c r="U15" i="1"/>
  <c r="P15" i="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0" i="1" a="1"/>
  <c r="A143" i="1" a="1"/>
  <c r="A44" i="1" a="1"/>
  <c r="A40" i="1" a="1"/>
  <c r="A72" i="1" a="1"/>
  <c r="A38" i="1" a="1"/>
  <c r="A130" i="1" a="1"/>
  <c r="A95" i="1" a="1"/>
  <c r="A182" i="1" a="1"/>
  <c r="A135" i="1" a="1"/>
  <c r="A186" i="1" a="1"/>
  <c r="A41" i="1" a="1"/>
  <c r="A54" i="1" a="1"/>
  <c r="A71" i="1" a="1"/>
  <c r="A188" i="1" a="1"/>
  <c r="A201" i="1" a="1"/>
  <c r="A109" i="1" a="1"/>
  <c r="A134" i="1" a="1"/>
  <c r="A173" i="1" a="1"/>
  <c r="A20" i="1" a="1"/>
  <c r="A142" i="1" a="1"/>
  <c r="A33" i="1" a="1"/>
  <c r="A80" i="1" a="1"/>
  <c r="A211" i="1" a="1"/>
  <c r="A67" i="1" a="1"/>
  <c r="A146" i="1" a="1"/>
  <c r="A70" i="1" a="1"/>
  <c r="A202" i="1" a="1"/>
  <c r="A28" i="1" a="1"/>
  <c r="A25" i="1" a="1"/>
  <c r="A47" i="1" a="1"/>
  <c r="A187" i="1" a="1"/>
  <c r="A160" i="1" a="1"/>
  <c r="A155" i="1" a="1"/>
  <c r="A169" i="1" a="1"/>
  <c r="A126" i="1" a="1"/>
  <c r="A101" i="1" a="1"/>
  <c r="A183" i="1" a="1"/>
  <c r="A113" i="1" a="1"/>
  <c r="A51" i="1" a="1"/>
  <c r="A62" i="1" a="1"/>
  <c r="A125" i="1" a="1"/>
  <c r="A153" i="1" a="1"/>
  <c r="A177" i="1" a="1"/>
  <c r="A150" i="1" a="1"/>
  <c r="A73" i="1" a="1"/>
  <c r="A31" i="1" a="1"/>
  <c r="A180" i="1" a="1"/>
  <c r="A154" i="1" a="1"/>
  <c r="A152" i="1" a="1"/>
  <c r="AT15" i="1"/>
  <c r="A140" i="1" a="1"/>
  <c r="A45" i="1" a="1"/>
  <c r="A112" i="1" a="1"/>
  <c r="A137" i="1" a="1"/>
  <c r="A167" i="1" a="1"/>
  <c r="A18" i="1" a="1"/>
  <c r="A185" i="1" a="1"/>
  <c r="A119" i="1" a="1"/>
  <c r="A82" i="1" a="1"/>
  <c r="A116" i="1" a="1"/>
  <c r="A165" i="1" a="1"/>
  <c r="A184" i="1" a="1"/>
  <c r="A141" i="1" a="1"/>
  <c r="A106" i="1" a="1"/>
  <c r="A195" i="1" a="1"/>
  <c r="A36" i="1" a="1"/>
  <c r="A111" i="1" a="1"/>
  <c r="A199" i="1" a="1"/>
  <c r="A84" i="1" a="1"/>
  <c r="A174" i="1" a="1"/>
  <c r="A196" i="1" a="1"/>
  <c r="A96" i="1" a="1"/>
  <c r="A110" i="1" a="1"/>
  <c r="A74" i="1" a="1"/>
  <c r="A68" i="1" a="1"/>
  <c r="A121" i="1" a="1"/>
  <c r="A192" i="1" a="1"/>
  <c r="A83" i="1" a="1"/>
  <c r="A76" i="1" a="1"/>
  <c r="A46" i="1" a="1"/>
  <c r="A171" i="1" a="1"/>
  <c r="A206" i="1" a="1"/>
  <c r="A148" i="1" a="1"/>
  <c r="A198" i="1" a="1"/>
  <c r="A19" i="1" a="1"/>
  <c r="A27" i="1" a="1"/>
  <c r="A212" i="1" a="1"/>
  <c r="A107" i="1" a="1"/>
  <c r="A34" i="1" a="1"/>
  <c r="A81" i="1" a="1"/>
  <c r="A136" i="1" a="1"/>
  <c r="A48" i="1" a="1"/>
  <c r="A181" i="1" a="1"/>
  <c r="A90" i="1" a="1"/>
  <c r="A60" i="1" a="1"/>
  <c r="A209" i="1" a="1"/>
  <c r="A100" i="1" a="1"/>
  <c r="A159" i="1" a="1"/>
  <c r="A138" i="1" a="1"/>
  <c r="A104" i="1" a="1"/>
  <c r="A61" i="1" a="1"/>
  <c r="A208" i="1" a="1"/>
  <c r="A16" i="1" a="1"/>
  <c r="A53" i="1" a="1"/>
  <c r="A77" i="1" a="1"/>
  <c r="A52" i="1" a="1"/>
  <c r="A24" i="1" a="1"/>
  <c r="A69" i="1" a="1"/>
  <c r="AF15" i="1"/>
  <c r="A166" i="1" a="1"/>
  <c r="A92" i="1" a="1"/>
  <c r="A132" i="1" a="1"/>
  <c r="A89" i="1" a="1"/>
  <c r="A21" i="1" a="1"/>
  <c r="A139" i="1" a="1"/>
  <c r="A17" i="1" a="1"/>
  <c r="A168" i="1" a="1"/>
  <c r="A114" i="1" a="1"/>
  <c r="A88" i="1" a="1"/>
  <c r="A179" i="1" a="1"/>
  <c r="A94" i="1" a="1"/>
  <c r="A64" i="1" a="1"/>
  <c r="A158" i="1" a="1"/>
  <c r="A214" i="1" a="1"/>
  <c r="A145" i="1" a="1"/>
  <c r="A175" i="1" a="1"/>
  <c r="A213" i="1" a="1"/>
  <c r="A210" i="1" a="1"/>
  <c r="A122" i="1" a="1"/>
  <c r="A117" i="1" a="1"/>
  <c r="A98" i="1" a="1"/>
  <c r="A157" i="1" a="1"/>
  <c r="AH15" i="1"/>
  <c r="A50" i="1" a="1"/>
  <c r="A22" i="1" a="1"/>
  <c r="A102" i="1" a="1"/>
  <c r="A128" i="1" a="1"/>
  <c r="A161" i="1" a="1"/>
  <c r="A55" i="1" a="1"/>
  <c r="A149" i="1" a="1"/>
  <c r="A131" i="1" a="1"/>
  <c r="A58" i="1" a="1"/>
  <c r="A118" i="1" a="1"/>
  <c r="A26" i="1" a="1"/>
  <c r="AR15" i="1"/>
  <c r="A42" i="1" a="1"/>
  <c r="A37" i="1" a="1"/>
  <c r="A127" i="1" a="1"/>
  <c r="A115" i="1" a="1"/>
  <c r="A97" i="1" a="1"/>
  <c r="A162" i="1" a="1"/>
  <c r="A66" i="1" a="1"/>
  <c r="AQ15" i="1"/>
  <c r="A29" i="1" a="1"/>
  <c r="A156" i="1" a="1"/>
  <c r="A203" i="1" a="1"/>
  <c r="A200" i="1" a="1"/>
  <c r="A204" i="1" a="1"/>
  <c r="A170" i="1" a="1"/>
  <c r="A23" i="1" a="1"/>
  <c r="A79" i="1" a="1"/>
  <c r="A57" i="1" a="1"/>
  <c r="A176" i="1" a="1"/>
  <c r="A93" i="1" a="1"/>
  <c r="A133" i="1" a="1"/>
  <c r="A105" i="1" a="1"/>
  <c r="A178" i="1" a="1"/>
  <c r="A194" i="1" a="1"/>
  <c r="A205" i="1" a="1"/>
  <c r="A32" i="1" a="1"/>
  <c r="A59" i="1" a="1"/>
  <c r="A85" i="1" a="1"/>
  <c r="A215" i="1" a="1"/>
  <c r="A120" i="1" a="1"/>
  <c r="A197" i="1" a="1"/>
  <c r="A86" i="1" a="1"/>
  <c r="A35" i="1" a="1"/>
  <c r="A147" i="1" a="1"/>
  <c r="A78" i="1" a="1"/>
  <c r="A144" i="1" a="1"/>
  <c r="A99" i="1" a="1"/>
  <c r="A172" i="1" a="1"/>
  <c r="A129" i="1" a="1"/>
  <c r="A207" i="1" a="1"/>
  <c r="A151" i="1" a="1"/>
  <c r="A87" i="1" a="1"/>
  <c r="A75" i="1" a="1"/>
  <c r="A91" i="1" a="1"/>
  <c r="A123" i="1" a="1"/>
  <c r="A49" i="1" a="1"/>
  <c r="AS15" i="1"/>
  <c r="A124" i="1" a="1"/>
  <c r="A39" i="1" a="1"/>
  <c r="AI15" i="1"/>
  <c r="A189" i="1" a="1"/>
  <c r="A191" i="1" a="1"/>
  <c r="A163" i="1" a="1"/>
  <c r="A193" i="1" a="1"/>
  <c r="AG15" i="1"/>
  <c r="A30" i="1" a="1"/>
  <c r="A164" i="1" a="1"/>
  <c r="A63" i="1" a="1"/>
  <c r="A56" i="1" a="1"/>
  <c r="A43" i="1" a="1"/>
  <c r="A103" i="1" a="1"/>
  <c r="A108" i="1" a="1"/>
  <c r="A65" i="1" a="1"/>
  <c r="A163" i="1" l="1"/>
  <c r="AH163" i="1" s="1"/>
  <c r="A179" i="1"/>
  <c r="AF179" i="1" s="1"/>
  <c r="A211" i="1"/>
  <c r="AO211" i="1" s="1"/>
  <c r="A124" i="1"/>
  <c r="AD124" i="1" s="1"/>
  <c r="A153" i="1"/>
  <c r="B144" i="8" s="1"/>
  <c r="A183" i="1"/>
  <c r="AL183" i="1" s="1"/>
  <c r="A123" i="1"/>
  <c r="AT123" i="1" s="1"/>
  <c r="A119" i="1"/>
  <c r="AR119" i="1" s="1"/>
  <c r="A17" i="1"/>
  <c r="AP17" i="1" s="1"/>
  <c r="A204" i="1"/>
  <c r="AR204" i="1" s="1"/>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A20" i="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F20" i="1" l="1"/>
  <c r="Q144" i="9"/>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R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49" i="8" a="1"/>
  <c r="E95" i="8" a="1"/>
  <c r="E114" i="8" a="1"/>
  <c r="E29" i="8" a="1"/>
  <c r="E179" i="8" a="1"/>
  <c r="E205" i="8" a="1"/>
  <c r="J15" i="1"/>
  <c r="E68" i="8" a="1"/>
  <c r="E12" i="8" a="1"/>
  <c r="E126" i="8" a="1"/>
  <c r="O15" i="1"/>
  <c r="M15" i="1"/>
  <c r="T15" i="1"/>
  <c r="L15" i="1"/>
  <c r="AL15" i="1" s="1"/>
  <c r="E146" i="8" a="1"/>
  <c r="E30" i="8" a="1"/>
  <c r="E92" i="8" a="1"/>
  <c r="E81" i="8" a="1"/>
  <c r="E190" i="8" a="1"/>
  <c r="E88" i="8" a="1"/>
  <c r="E156" i="8" a="1"/>
  <c r="E44" i="8" a="1"/>
  <c r="E86" i="8" a="1"/>
  <c r="E61" i="8" a="1"/>
  <c r="E154" i="8" a="1"/>
  <c r="E103" i="8" a="1"/>
  <c r="E26" i="8" a="1"/>
  <c r="E143" i="8" a="1"/>
  <c r="E7" i="8" a="1"/>
  <c r="E48" i="8" a="1"/>
  <c r="E94" i="8" a="1"/>
  <c r="E189" i="8" a="1"/>
  <c r="E107" i="8" a="1"/>
  <c r="E65" i="8" a="1"/>
  <c r="E155" i="8" a="1"/>
  <c r="E82" i="8" a="1"/>
  <c r="E157" i="8" a="1"/>
  <c r="E168" i="8" a="1"/>
  <c r="E31" i="8" a="1"/>
  <c r="E151" i="8" a="1"/>
  <c r="E150" i="8" a="1"/>
  <c r="E117" i="8" a="1"/>
  <c r="E171" i="8" a="1"/>
  <c r="E172" i="8" a="1"/>
  <c r="E9" i="8" a="1"/>
  <c r="E119" i="8" a="1"/>
  <c r="E167" i="8" a="1"/>
  <c r="E72" i="8" a="1"/>
  <c r="E181" i="8" a="1"/>
  <c r="E71" i="8" a="1"/>
  <c r="E112" i="8" a="1"/>
  <c r="E145" i="8" a="1"/>
  <c r="E77" i="8" a="1"/>
  <c r="E138" i="8" a="1"/>
  <c r="E169" i="8" a="1"/>
  <c r="E56" i="8" a="1"/>
  <c r="E177" i="8" a="1"/>
  <c r="E34" i="8" a="1"/>
  <c r="E75" i="8" a="1"/>
  <c r="E174" i="8" a="1"/>
  <c r="E133" i="8" a="1"/>
  <c r="E147" i="8" a="1"/>
  <c r="E63" i="8" a="1"/>
  <c r="E35" i="8" a="1"/>
  <c r="E21" i="8" a="1"/>
  <c r="E87" i="8" a="1"/>
  <c r="E53" i="8" a="1"/>
  <c r="E135" i="8" a="1"/>
  <c r="E178" i="8" a="1"/>
  <c r="E132" i="8" a="1"/>
  <c r="E175" i="8" a="1"/>
  <c r="E19" i="8" a="1"/>
  <c r="E134" i="8" a="1"/>
  <c r="E113" i="8" a="1"/>
  <c r="E93" i="8" a="1"/>
  <c r="E54" i="8" a="1"/>
  <c r="E160" i="8" a="1"/>
  <c r="E22" i="8" a="1"/>
  <c r="E123" i="8" a="1"/>
  <c r="E200" i="8" a="1"/>
  <c r="E66" i="8" a="1"/>
  <c r="E125" i="8" a="1"/>
  <c r="E159" i="8" a="1"/>
  <c r="E84" i="8" a="1"/>
  <c r="E45" i="8" a="1"/>
  <c r="E164" i="8" a="1"/>
  <c r="E74" i="8" a="1"/>
  <c r="E23" i="8" a="1"/>
  <c r="E193" i="8" a="1"/>
  <c r="E204" i="8" a="1"/>
  <c r="E165" i="8" a="1"/>
  <c r="E18" i="8" a="1"/>
  <c r="E101" i="8" a="1"/>
  <c r="AP36" i="1" l="1"/>
  <c r="J34" i="9" s="1"/>
  <c r="AN20" i="1"/>
  <c r="H18" i="9" s="1"/>
  <c r="AM20" i="1"/>
  <c r="G18" i="9" s="1"/>
  <c r="C7" i="9"/>
  <c r="AE36" i="1"/>
  <c r="AL36" i="1"/>
  <c r="F34" i="9" s="1"/>
  <c r="AK36" i="1"/>
  <c r="E34" i="9" s="1"/>
  <c r="K66" i="9"/>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M34" i="9"/>
  <c r="O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AP15" i="1"/>
  <c r="E116" i="8" a="1"/>
  <c r="E139" i="8" a="1"/>
  <c r="E96" i="8" a="1"/>
  <c r="E182" i="8" a="1"/>
  <c r="E49" i="8" a="1"/>
  <c r="E52" i="8" a="1"/>
  <c r="E28" i="8" a="1"/>
  <c r="E46" i="8" a="1"/>
  <c r="E69" i="8" a="1"/>
  <c r="E89" i="8" a="1"/>
  <c r="E176" i="8" a="1"/>
  <c r="AN15" i="1"/>
  <c r="E25" i="8" a="1"/>
  <c r="R15" i="1"/>
  <c r="E85" i="8" a="1"/>
  <c r="E148" i="8" a="1"/>
  <c r="E186" i="8" a="1"/>
  <c r="E194" i="8" a="1"/>
  <c r="E14" i="8" a="1"/>
  <c r="E183" i="8" a="1"/>
  <c r="E67" i="8" a="1"/>
  <c r="E10" i="8" a="1"/>
  <c r="E124" i="8" a="1"/>
  <c r="E99" i="8" a="1"/>
  <c r="E144" i="8" a="1"/>
  <c r="E15" i="8" a="1"/>
  <c r="E121" i="8" a="1"/>
  <c r="E59" i="8" a="1"/>
  <c r="E39" i="8" a="1"/>
  <c r="E16" i="8" a="1"/>
  <c r="E79" i="8" a="1"/>
  <c r="E40" i="8" a="1"/>
  <c r="E58" i="8" a="1"/>
  <c r="E196" i="8" a="1"/>
  <c r="E191" i="8" a="1"/>
  <c r="E136" i="8" a="1"/>
  <c r="E37" i="8" a="1"/>
  <c r="E197" i="8" a="1"/>
  <c r="E161" i="8" a="1"/>
  <c r="E109" i="8" a="1"/>
  <c r="E43" i="8" a="1"/>
  <c r="E20" i="8" a="1"/>
  <c r="E105" i="8" a="1"/>
  <c r="E38" i="8" a="1"/>
  <c r="E51" i="8" a="1"/>
  <c r="E173" i="8" a="1"/>
  <c r="E100" i="8" a="1"/>
  <c r="E73" i="8" a="1"/>
  <c r="E11" i="8" a="1"/>
  <c r="E98" i="8" a="1"/>
  <c r="E152" i="8" a="1"/>
  <c r="E122" i="8" a="1"/>
  <c r="E203" i="8" a="1"/>
  <c r="E184" i="8" a="1"/>
  <c r="E142" i="8" a="1"/>
  <c r="E195" i="8" a="1"/>
  <c r="E70" i="8" a="1"/>
  <c r="E106" i="8" a="1"/>
  <c r="E198" i="8" a="1"/>
  <c r="E97" i="8" a="1"/>
  <c r="E41" i="8" a="1"/>
  <c r="E57" i="8" a="1"/>
  <c r="E104" i="8" a="1"/>
  <c r="E47" i="8" a="1"/>
  <c r="E36" i="8" a="1"/>
  <c r="E180" i="8" a="1"/>
  <c r="E162" i="8" a="1"/>
  <c r="E188" i="8" a="1"/>
  <c r="E166" i="8" a="1"/>
  <c r="E128" i="8" a="1"/>
  <c r="E129" i="8" a="1"/>
  <c r="E163" i="8" a="1"/>
  <c r="E50" i="8" a="1"/>
  <c r="E141" i="8" a="1"/>
  <c r="E60" i="8" a="1"/>
  <c r="E90" i="8" a="1"/>
  <c r="E199" i="8" a="1"/>
  <c r="E118" i="8" a="1"/>
  <c r="E102" i="8" a="1"/>
  <c r="E110" i="8" a="1"/>
  <c r="E192" i="8" a="1"/>
  <c r="E137" i="8" a="1"/>
  <c r="E170" i="8" a="1"/>
  <c r="E76" i="8" a="1"/>
  <c r="E187" i="8" a="1"/>
  <c r="E62" i="8" a="1"/>
  <c r="E158" i="8" a="1"/>
  <c r="E153" i="8" a="1"/>
  <c r="E130" i="8" a="1"/>
  <c r="E33" i="8" a="1"/>
  <c r="E201" i="8" a="1"/>
  <c r="AK15" i="1"/>
  <c r="E111" i="8" a="1"/>
  <c r="E80" i="8" a="1"/>
  <c r="E17" i="8" a="1"/>
  <c r="E83" i="8" a="1"/>
  <c r="AM15" i="1"/>
  <c r="E127" i="8" a="1"/>
  <c r="E91" i="8" a="1"/>
  <c r="E8" i="8" a="1"/>
  <c r="E24" i="8" a="1"/>
  <c r="AE15" i="1"/>
  <c r="E140" i="8" a="1"/>
  <c r="E202" i="8" a="1"/>
  <c r="E32" i="8" a="1"/>
  <c r="E55" i="8" a="1"/>
  <c r="E120" i="8" a="1"/>
  <c r="E13" i="8" a="1"/>
  <c r="E78" i="8" a="1"/>
  <c r="E185" i="8" a="1"/>
  <c r="E108" i="8" a="1"/>
  <c r="E131" i="8" a="1"/>
  <c r="E115" i="8" a="1"/>
  <c r="E42" i="8" a="1"/>
  <c r="E64" i="8" a="1"/>
  <c r="G7" i="9" l="1"/>
  <c r="D7" i="9"/>
  <c r="E7" i="9"/>
  <c r="B7" i="9"/>
  <c r="AJ15" i="1"/>
  <c r="AO36" i="1"/>
  <c r="I34" i="9" s="1"/>
  <c r="I11" i="9" s="1" a="1"/>
  <c r="I11" i="9" s="1"/>
  <c r="R34" i="9"/>
  <c r="R11" i="9" s="1" a="1"/>
  <c r="R11" i="9" s="1"/>
  <c r="AD36" i="1"/>
  <c r="P34" i="9"/>
  <c r="P11" i="9" s="1" a="1"/>
  <c r="P11" i="9" s="1"/>
  <c r="AJ36" i="1"/>
  <c r="S34" i="9"/>
  <c r="Q34" i="9"/>
  <c r="Q11" i="9" s="1" a="1"/>
  <c r="Q11" i="9" s="1"/>
  <c r="E162" i="8"/>
  <c r="E91" i="8"/>
  <c r="E137" i="8"/>
  <c r="E184" i="8"/>
  <c r="E58" i="8"/>
  <c r="E116" i="8"/>
  <c r="E199" i="8"/>
  <c r="E99" i="8"/>
  <c r="E98" i="8"/>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F11" i="9" a="1"/>
  <c r="F11" i="9" s="1"/>
  <c r="F5" i="8" a="1"/>
  <c r="F5" i="8" s="1"/>
  <c r="K5" i="8" a="1"/>
  <c r="K5" i="8" s="1"/>
  <c r="H11" i="9" a="1"/>
  <c r="H11" i="9" s="1"/>
  <c r="O11" i="9" a="1"/>
  <c r="O11" i="9" s="1"/>
  <c r="G11" i="9" a="1"/>
  <c r="G11" i="9" s="1"/>
  <c r="E11" i="9" a="1"/>
  <c r="E11" i="9" s="1"/>
  <c r="I5" i="8" a="1"/>
  <c r="I5" i="8" s="1"/>
  <c r="K11" i="9" a="1"/>
  <c r="K11" i="9" s="1"/>
  <c r="L11" i="9" a="1"/>
  <c r="L11" i="9" s="1"/>
  <c r="J11" i="9" a="1"/>
  <c r="J11" i="9" s="1"/>
  <c r="N11" i="9" a="1"/>
  <c r="N11" i="9" s="1"/>
  <c r="H5" i="8" a="1"/>
  <c r="H5" i="8" s="1"/>
  <c r="AD15" i="1"/>
  <c r="AO15" i="1"/>
  <c r="E27" i="8" a="1"/>
  <c r="F7" i="9" l="1"/>
  <c r="B1" i="12"/>
  <c r="E27" i="8"/>
  <c r="F12" i="3"/>
  <c r="S11" i="9" a="1"/>
  <c r="S11" i="9" s="1"/>
  <c r="A1" i="12"/>
  <c r="D12" i="3" a="1"/>
  <c r="D12" i="3" l="1"/>
  <c r="A2" i="12" s="1"/>
  <c r="F10" i="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<sst xmlns="http://schemas.openxmlformats.org/spreadsheetml/2006/main" count="44312" uniqueCount="14875">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</sst>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RR7</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1557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1561</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$I1557:$I1561</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3109</v>
      </c>
      <c r="B2" t="s">
        <v>3110</v>
      </c>
      <c r="C2" t="s">
        <v>9903</v>
      </c>
      <c r="D2" t="s">
        <v>14710</v>
      </c>
      <c r="F2">
        <v>1464.4952054794521</v>
      </c>
      <c r="G2">
        <v>1253.7999999999997</v>
      </c>
      <c r="H2">
        <v>1586.0958904109589</v>
      </c>
      <c r="I2">
        <v>1533.0333333333333</v>
      </c>
      <c r="J2">
        <v>-99</v>
      </c>
      <c r="K2">
        <v>-99</v>
      </c>
      <c r="L2">
        <v>-99</v>
      </c>
      <c r="M2">
        <v>-99</v>
      </c>
      <c r="N2">
        <v>488.25</v>
      </c>
      <c r="O2">
        <v>330.91666666666663</v>
      </c>
      <c r="P2">
        <v>651</v>
      </c>
      <c r="Q2">
        <v>1311.2166666666674</v>
      </c>
      <c r="R2">
        <v>-99</v>
      </c>
      <c r="S2">
        <v>-99</v>
      </c>
      <c r="T2">
        <v>-99</v>
      </c>
      <c r="U2">
        <v>-99</v>
      </c>
      <c r="V2">
        <v>-99</v>
      </c>
      <c r="W2">
        <v>-99</v>
      </c>
      <c r="X2">
        <v>-99</v>
      </c>
      <c r="Y2">
        <v>-99</v>
      </c>
      <c r="Z2">
        <v>0.85613117428371899</v>
      </c>
      <c r="AA2">
        <v>0.96654517712426768</v>
      </c>
      <c r="AB2">
        <v>-99</v>
      </c>
      <c r="AC2">
        <v>-99</v>
      </c>
      <c r="AD2">
        <v>0.67776071001877447</v>
      </c>
      <c r="AE2">
        <v>2.014157706093191</v>
      </c>
      <c r="AF2">
        <v>-99</v>
      </c>
      <c r="AG2">
        <v>-99</v>
      </c>
      <c r="AH2">
        <v>-99</v>
      </c>
      <c r="AI2">
        <v>-99</v>
      </c>
      <c r="AJ2">
        <v>199</v>
      </c>
      <c r="AK2">
        <v>7.9634003350083731</v>
      </c>
      <c r="AL2">
        <v>14.292713567839201</v>
      </c>
      <c r="AM2">
        <v>0</v>
      </c>
      <c r="AN2">
        <v>0</v>
      </c>
      <c r="AO2">
        <v>0</v>
      </c>
      <c r="AP2">
        <v>0</v>
      </c>
      <c r="AQ2">
        <v>22.256113902847574</v>
      </c>
      <c r="AR2" t="str">
        <f>IF(A2="","",(IF(ISBLANK('Trust - Frontsheet'!$F$9),"",'Trust - Frontsheet'!$F$9)))</f>
        <v/>
      </c>
    </row>
    <row r="3" spans="1:44" x14ac:dyDescent="0.2">
      <c r="A3" t="s">
        <v>3109</v>
      </c>
      <c r="B3" t="s">
        <v>3110</v>
      </c>
      <c r="C3" t="s">
        <v>9904</v>
      </c>
      <c r="D3" t="s">
        <v>14664</v>
      </c>
      <c r="F3">
        <v>6362.9835616438359</v>
      </c>
      <c r="G3">
        <v>4693.1833333333334</v>
      </c>
      <c r="H3">
        <v>783.36575342465767</v>
      </c>
      <c r="I3">
        <v>570.4</v>
      </c>
      <c r="J3">
        <v>-99</v>
      </c>
      <c r="K3">
        <v>-99</v>
      </c>
      <c r="L3">
        <v>-99</v>
      </c>
      <c r="M3">
        <v>-99</v>
      </c>
      <c r="N3">
        <v>3255</v>
      </c>
      <c r="O3">
        <v>3167.6833333333379</v>
      </c>
      <c r="P3">
        <v>325.5</v>
      </c>
      <c r="Q3">
        <v>261.68333333333334</v>
      </c>
      <c r="R3">
        <v>-99</v>
      </c>
      <c r="S3">
        <v>-99</v>
      </c>
      <c r="T3">
        <v>-99</v>
      </c>
      <c r="U3">
        <v>-99</v>
      </c>
      <c r="V3">
        <v>-99</v>
      </c>
      <c r="W3">
        <v>-99</v>
      </c>
      <c r="X3">
        <v>-99</v>
      </c>
      <c r="Y3">
        <v>-99</v>
      </c>
      <c r="Z3">
        <v>0.73757590096946279</v>
      </c>
      <c r="AA3">
        <v>0.72814007697728611</v>
      </c>
      <c r="AB3">
        <v>-99</v>
      </c>
      <c r="AC3">
        <v>-99</v>
      </c>
      <c r="AD3">
        <v>0.97317460317460458</v>
      </c>
      <c r="AE3">
        <v>0.80394265232974915</v>
      </c>
      <c r="AF3">
        <v>-99</v>
      </c>
      <c r="AG3">
        <v>-99</v>
      </c>
      <c r="AH3">
        <v>-99</v>
      </c>
      <c r="AI3">
        <v>-99</v>
      </c>
      <c r="AJ3">
        <v>234</v>
      </c>
      <c r="AK3">
        <v>33.593447293447312</v>
      </c>
      <c r="AL3">
        <v>3.5559116809116804</v>
      </c>
      <c r="AM3">
        <v>0</v>
      </c>
      <c r="AN3">
        <v>0</v>
      </c>
      <c r="AO3">
        <v>0</v>
      </c>
      <c r="AP3">
        <v>0</v>
      </c>
      <c r="AQ3">
        <v>37.149358974358982</v>
      </c>
      <c r="AR3" t="str">
        <f>IF(A3="","",(IF(ISBLANK('Trust - Frontsheet'!$F$9),"",'Trust - Frontsheet'!$F$9)))</f>
        <v/>
      </c>
    </row>
    <row r="4" spans="1:44" x14ac:dyDescent="0.2">
      <c r="A4" t="s">
        <v>3109</v>
      </c>
      <c r="B4" t="s">
        <v>3110</v>
      </c>
      <c r="C4" t="s">
        <v>9905</v>
      </c>
      <c r="D4" t="s">
        <v>14665</v>
      </c>
      <c r="F4">
        <v>5067.2260273972588</v>
      </c>
      <c r="G4">
        <v>4189.9999999999991</v>
      </c>
      <c r="H4">
        <v>3400.9972602739726</v>
      </c>
      <c r="I4">
        <v>2972.0666666666671</v>
      </c>
      <c r="J4">
        <v>-99</v>
      </c>
      <c r="K4">
        <v>-99</v>
      </c>
      <c r="L4">
        <v>-99</v>
      </c>
      <c r="M4">
        <v>-99</v>
      </c>
      <c r="N4">
        <v>3580.5</v>
      </c>
      <c r="O4">
        <v>3488.8833333333373</v>
      </c>
      <c r="P4">
        <v>2604</v>
      </c>
      <c r="Q4">
        <v>2290.3666666666682</v>
      </c>
      <c r="R4">
        <v>-99</v>
      </c>
      <c r="S4">
        <v>-99</v>
      </c>
      <c r="T4">
        <v>-99</v>
      </c>
      <c r="U4">
        <v>-99</v>
      </c>
      <c r="V4">
        <v>-99</v>
      </c>
      <c r="W4">
        <v>-99</v>
      </c>
      <c r="X4">
        <v>-99</v>
      </c>
      <c r="Y4">
        <v>-99</v>
      </c>
      <c r="Z4">
        <v>0.82688239627474447</v>
      </c>
      <c r="AA4">
        <v>0.87388093527227584</v>
      </c>
      <c r="AB4">
        <v>-99</v>
      </c>
      <c r="AC4">
        <v>-99</v>
      </c>
      <c r="AD4">
        <v>0.97441232602523031</v>
      </c>
      <c r="AE4">
        <v>0.87955709165386642</v>
      </c>
      <c r="AF4">
        <v>-99</v>
      </c>
      <c r="AG4">
        <v>-99</v>
      </c>
      <c r="AH4">
        <v>-99</v>
      </c>
      <c r="AI4">
        <v>-99</v>
      </c>
      <c r="AJ4">
        <v>1332</v>
      </c>
      <c r="AK4">
        <v>5.7649274274274305</v>
      </c>
      <c r="AL4">
        <v>3.9507757757757771</v>
      </c>
      <c r="AM4">
        <v>0</v>
      </c>
      <c r="AN4">
        <v>0</v>
      </c>
      <c r="AO4">
        <v>0</v>
      </c>
      <c r="AP4">
        <v>0</v>
      </c>
      <c r="AQ4">
        <v>9.7157032032032067</v>
      </c>
      <c r="AR4" t="str">
        <f>IF(A4="","",(IF(ISBLANK('Trust - Frontsheet'!$F$9),"",'Trust - Frontsheet'!$F$9)))</f>
        <v/>
      </c>
    </row>
    <row r="5" spans="1:44" x14ac:dyDescent="0.2">
      <c r="A5" t="s">
        <v>3109</v>
      </c>
      <c r="B5" t="s">
        <v>3110</v>
      </c>
      <c r="C5" t="s">
        <v>9906</v>
      </c>
      <c r="D5" t="s">
        <v>14702</v>
      </c>
      <c r="F5">
        <v>6886.5863013698636</v>
      </c>
      <c r="G5">
        <v>5020.2166666666653</v>
      </c>
      <c r="H5">
        <v>1581.6369863013697</v>
      </c>
      <c r="I5">
        <v>1692.3</v>
      </c>
      <c r="J5">
        <v>-99</v>
      </c>
      <c r="K5">
        <v>-99</v>
      </c>
      <c r="L5">
        <v>-99</v>
      </c>
      <c r="M5">
        <v>-99</v>
      </c>
      <c r="N5">
        <v>2604</v>
      </c>
      <c r="O5">
        <v>2572.1333333333328</v>
      </c>
      <c r="P5">
        <v>976.5</v>
      </c>
      <c r="Q5">
        <v>904.11666666666667</v>
      </c>
      <c r="R5">
        <v>-99</v>
      </c>
      <c r="S5">
        <v>-99</v>
      </c>
      <c r="T5">
        <v>-99</v>
      </c>
      <c r="U5">
        <v>-99</v>
      </c>
      <c r="V5">
        <v>-99</v>
      </c>
      <c r="W5">
        <v>-99</v>
      </c>
      <c r="X5">
        <v>-99</v>
      </c>
      <c r="Y5">
        <v>-99</v>
      </c>
      <c r="Z5">
        <v>0.72898478970169234</v>
      </c>
      <c r="AA5">
        <v>1.0699673911631351</v>
      </c>
      <c r="AB5">
        <v>-99</v>
      </c>
      <c r="AC5">
        <v>-99</v>
      </c>
      <c r="AD5">
        <v>0.98776241679467469</v>
      </c>
      <c r="AE5">
        <v>0.92587472264891624</v>
      </c>
      <c r="AF5">
        <v>-99</v>
      </c>
      <c r="AG5">
        <v>-99</v>
      </c>
      <c r="AH5">
        <v>-99</v>
      </c>
      <c r="AI5">
        <v>-99</v>
      </c>
      <c r="AJ5">
        <v>583</v>
      </c>
      <c r="AK5">
        <v>13.022898799313891</v>
      </c>
      <c r="AL5">
        <v>4.4535448827901654</v>
      </c>
      <c r="AM5">
        <v>0</v>
      </c>
      <c r="AN5">
        <v>0</v>
      </c>
      <c r="AO5">
        <v>0</v>
      </c>
      <c r="AP5">
        <v>0</v>
      </c>
      <c r="AQ5">
        <v>17.476443682104055</v>
      </c>
      <c r="AR5" t="str">
        <f>IF(A5="","",(IF(ISBLANK('Trust - Frontsheet'!$F$9),"",'Trust - Frontsheet'!$F$9)))</f>
        <v/>
      </c>
    </row>
    <row r="6" spans="1:44" x14ac:dyDescent="0.2">
      <c r="A6" t="s">
        <v>3109</v>
      </c>
      <c r="B6" t="s">
        <v>3110</v>
      </c>
      <c r="C6" t="s">
        <v>8838</v>
      </c>
      <c r="D6" t="s">
        <v>14695</v>
      </c>
      <c r="F6">
        <v>0</v>
      </c>
      <c r="G6">
        <v>0</v>
      </c>
      <c r="H6">
        <v>0</v>
      </c>
      <c r="I6">
        <v>0</v>
      </c>
      <c r="J6">
        <v>-99</v>
      </c>
      <c r="K6">
        <v>-99</v>
      </c>
      <c r="L6">
        <v>-99</v>
      </c>
      <c r="M6">
        <v>-99</v>
      </c>
      <c r="N6">
        <v>0</v>
      </c>
      <c r="O6">
        <v>0</v>
      </c>
      <c r="P6">
        <v>0</v>
      </c>
      <c r="Q6">
        <v>0</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2">
      <c r="A7" t="s">
        <v>3109</v>
      </c>
      <c r="B7" t="s">
        <v>3110</v>
      </c>
      <c r="C7" t="s">
        <v>9155</v>
      </c>
      <c r="D7" t="s">
        <v>14695</v>
      </c>
      <c r="F7">
        <v>1618.709589041096</v>
      </c>
      <c r="G7">
        <v>1182.8999999999999</v>
      </c>
      <c r="H7">
        <v>162.68630136986303</v>
      </c>
      <c r="I7">
        <v>122.35</v>
      </c>
      <c r="J7">
        <v>-99</v>
      </c>
      <c r="K7">
        <v>-99</v>
      </c>
      <c r="L7">
        <v>-99</v>
      </c>
      <c r="M7">
        <v>-99</v>
      </c>
      <c r="N7">
        <v>651</v>
      </c>
      <c r="O7">
        <v>688.73333333333346</v>
      </c>
      <c r="P7">
        <v>325.5</v>
      </c>
      <c r="Q7">
        <v>262.4666666666667</v>
      </c>
      <c r="R7">
        <v>-99</v>
      </c>
      <c r="S7">
        <v>-99</v>
      </c>
      <c r="T7">
        <v>-99</v>
      </c>
      <c r="U7">
        <v>-99</v>
      </c>
      <c r="V7">
        <v>-99</v>
      </c>
      <c r="W7">
        <v>-99</v>
      </c>
      <c r="X7">
        <v>-99</v>
      </c>
      <c r="Y7">
        <v>-99</v>
      </c>
      <c r="Z7">
        <v>0.73076727784181195</v>
      </c>
      <c r="AA7">
        <v>0.75206086173070275</v>
      </c>
      <c r="AB7">
        <v>-99</v>
      </c>
      <c r="AC7">
        <v>-99</v>
      </c>
      <c r="AD7">
        <v>1.0579621095750129</v>
      </c>
      <c r="AE7">
        <v>0.80634920634920648</v>
      </c>
      <c r="AF7">
        <v>-99</v>
      </c>
      <c r="AG7">
        <v>-99</v>
      </c>
      <c r="AH7">
        <v>-99</v>
      </c>
      <c r="AI7">
        <v>-99</v>
      </c>
      <c r="AJ7">
        <v>112</v>
      </c>
      <c r="AK7">
        <v>16.711011904761904</v>
      </c>
      <c r="AL7">
        <v>3.4358630952380955</v>
      </c>
      <c r="AM7">
        <v>0</v>
      </c>
      <c r="AN7">
        <v>0</v>
      </c>
      <c r="AO7">
        <v>0</v>
      </c>
      <c r="AP7">
        <v>0</v>
      </c>
      <c r="AQ7">
        <v>20.146874999999998</v>
      </c>
      <c r="AR7" t="str">
        <f>IF(A7="","",(IF(ISBLANK('Trust - Frontsheet'!$F$9),"",'Trust - Frontsheet'!$F$9)))</f>
        <v/>
      </c>
    </row>
    <row r="8" spans="1:44" x14ac:dyDescent="0.2">
      <c r="A8" t="s">
        <v>3109</v>
      </c>
      <c r="B8" t="s">
        <v>3110</v>
      </c>
      <c r="C8" t="s">
        <v>9907</v>
      </c>
      <c r="D8" t="s">
        <v>14675</v>
      </c>
      <c r="F8">
        <v>1004.145205479452</v>
      </c>
      <c r="G8">
        <v>827.93333333333328</v>
      </c>
      <c r="H8">
        <v>843.49726027397264</v>
      </c>
      <c r="I8">
        <v>731.85</v>
      </c>
      <c r="J8">
        <v>-99</v>
      </c>
      <c r="K8">
        <v>-99</v>
      </c>
      <c r="L8">
        <v>-99</v>
      </c>
      <c r="M8">
        <v>-99</v>
      </c>
      <c r="N8">
        <v>651</v>
      </c>
      <c r="O8">
        <v>669.49999999999977</v>
      </c>
      <c r="P8">
        <v>325.5</v>
      </c>
      <c r="Q8">
        <v>402.84999999999985</v>
      </c>
      <c r="R8">
        <v>-99</v>
      </c>
      <c r="S8">
        <v>-99</v>
      </c>
      <c r="T8">
        <v>-99</v>
      </c>
      <c r="U8">
        <v>-99</v>
      </c>
      <c r="V8">
        <v>-99</v>
      </c>
      <c r="W8">
        <v>-99</v>
      </c>
      <c r="X8">
        <v>-99</v>
      </c>
      <c r="Y8">
        <v>-99</v>
      </c>
      <c r="Z8">
        <v>0.82451554697013929</v>
      </c>
      <c r="AA8">
        <v>0.86763767289806137</v>
      </c>
      <c r="AB8">
        <v>-99</v>
      </c>
      <c r="AC8">
        <v>-99</v>
      </c>
      <c r="AD8">
        <v>1.0284178187403989</v>
      </c>
      <c r="AE8">
        <v>1.23763440860215</v>
      </c>
      <c r="AF8">
        <v>-99</v>
      </c>
      <c r="AG8">
        <v>-99</v>
      </c>
      <c r="AH8">
        <v>-99</v>
      </c>
      <c r="AI8">
        <v>-99</v>
      </c>
      <c r="AJ8">
        <v>290</v>
      </c>
      <c r="AK8">
        <v>5.1635632183908031</v>
      </c>
      <c r="AL8">
        <v>3.9127586206896545</v>
      </c>
      <c r="AM8">
        <v>0</v>
      </c>
      <c r="AN8">
        <v>0</v>
      </c>
      <c r="AO8">
        <v>0</v>
      </c>
      <c r="AP8">
        <v>0</v>
      </c>
      <c r="AQ8">
        <v>9.0763218390804585</v>
      </c>
      <c r="AR8" t="str">
        <f>IF(A8="","",(IF(ISBLANK('Trust - Frontsheet'!$F$9),"",'Trust - Frontsheet'!$F$9)))</f>
        <v/>
      </c>
    </row>
    <row r="9" spans="1:44" x14ac:dyDescent="0.2">
      <c r="A9" t="s">
        <v>3109</v>
      </c>
      <c r="B9" t="s">
        <v>3110</v>
      </c>
      <c r="C9" t="s">
        <v>9908</v>
      </c>
      <c r="D9" t="s">
        <v>14710</v>
      </c>
      <c r="F9">
        <v>1315.6952054794522</v>
      </c>
      <c r="G9">
        <v>1281.7333333333336</v>
      </c>
      <c r="H9">
        <v>517.99726027397264</v>
      </c>
      <c r="I9">
        <v>791.15</v>
      </c>
      <c r="J9">
        <v>-99</v>
      </c>
      <c r="K9">
        <v>-99</v>
      </c>
      <c r="L9">
        <v>-99</v>
      </c>
      <c r="M9">
        <v>-99</v>
      </c>
      <c r="N9">
        <v>488.25</v>
      </c>
      <c r="O9">
        <v>378.76666666666671</v>
      </c>
      <c r="P9">
        <v>651</v>
      </c>
      <c r="Q9">
        <v>847.71666666666681</v>
      </c>
      <c r="R9">
        <v>-99</v>
      </c>
      <c r="S9">
        <v>-99</v>
      </c>
      <c r="T9">
        <v>-99</v>
      </c>
      <c r="U9">
        <v>-99</v>
      </c>
      <c r="V9">
        <v>-99</v>
      </c>
      <c r="W9">
        <v>-99</v>
      </c>
      <c r="X9">
        <v>-99</v>
      </c>
      <c r="Y9">
        <v>-99</v>
      </c>
      <c r="Z9">
        <v>0.97418712783577976</v>
      </c>
      <c r="AA9">
        <v>1.5273246804076817</v>
      </c>
      <c r="AB9">
        <v>-99</v>
      </c>
      <c r="AC9">
        <v>-99</v>
      </c>
      <c r="AD9">
        <v>0.77576378221539521</v>
      </c>
      <c r="AE9">
        <v>1.3021761392729136</v>
      </c>
      <c r="AF9">
        <v>-99</v>
      </c>
      <c r="AG9">
        <v>-99</v>
      </c>
      <c r="AH9">
        <v>-99</v>
      </c>
      <c r="AI9">
        <v>-99</v>
      </c>
      <c r="AJ9">
        <v>256</v>
      </c>
      <c r="AK9">
        <v>6.4863281250000009</v>
      </c>
      <c r="AL9">
        <v>6.4018229166666671</v>
      </c>
      <c r="AM9">
        <v>0</v>
      </c>
      <c r="AN9">
        <v>0</v>
      </c>
      <c r="AO9">
        <v>0</v>
      </c>
      <c r="AP9">
        <v>0</v>
      </c>
      <c r="AQ9">
        <v>12.888151041666669</v>
      </c>
      <c r="AR9" t="str">
        <f>IF(A9="","",(IF(ISBLANK('Trust - Frontsheet'!$F$9),"",'Trust - Frontsheet'!$F$9)))</f>
        <v/>
      </c>
    </row>
    <row r="10" spans="1:44" x14ac:dyDescent="0.2">
      <c r="A10" t="s">
        <v>3109</v>
      </c>
      <c r="B10" t="s">
        <v>3110</v>
      </c>
      <c r="C10" t="s">
        <v>8364</v>
      </c>
      <c r="D10" t="s">
        <v>14685</v>
      </c>
      <c r="F10">
        <v>1631.9589041095887</v>
      </c>
      <c r="G10">
        <v>1457.2833333333331</v>
      </c>
      <c r="H10">
        <v>1269.1315068493152</v>
      </c>
      <c r="I10">
        <v>1119.8499999999999</v>
      </c>
      <c r="J10">
        <v>-99</v>
      </c>
      <c r="K10">
        <v>-99</v>
      </c>
      <c r="L10">
        <v>-99</v>
      </c>
      <c r="M10">
        <v>-99</v>
      </c>
      <c r="N10">
        <v>651</v>
      </c>
      <c r="O10">
        <v>677.66666666666663</v>
      </c>
      <c r="P10">
        <v>651</v>
      </c>
      <c r="Q10">
        <v>775.61666666666667</v>
      </c>
      <c r="R10">
        <v>-99</v>
      </c>
      <c r="S10">
        <v>-99</v>
      </c>
      <c r="T10">
        <v>-99</v>
      </c>
      <c r="U10">
        <v>-99</v>
      </c>
      <c r="V10">
        <v>-99</v>
      </c>
      <c r="W10">
        <v>-99</v>
      </c>
      <c r="X10">
        <v>-99</v>
      </c>
      <c r="Y10">
        <v>-99</v>
      </c>
      <c r="Z10">
        <v>0.89296570499637662</v>
      </c>
      <c r="AA10">
        <v>0.8823750682701792</v>
      </c>
      <c r="AB10">
        <v>-99</v>
      </c>
      <c r="AC10">
        <v>-99</v>
      </c>
      <c r="AD10">
        <v>1.0409626216077827</v>
      </c>
      <c r="AE10">
        <v>1.1914234511008706</v>
      </c>
      <c r="AF10">
        <v>-99</v>
      </c>
      <c r="AG10">
        <v>-99</v>
      </c>
      <c r="AH10">
        <v>-99</v>
      </c>
      <c r="AI10">
        <v>-99</v>
      </c>
      <c r="AJ10">
        <v>716</v>
      </c>
      <c r="AK10">
        <v>2.9817737430167597</v>
      </c>
      <c r="AL10">
        <v>2.6472998137802608</v>
      </c>
      <c r="AM10">
        <v>0</v>
      </c>
      <c r="AN10">
        <v>0</v>
      </c>
      <c r="AO10">
        <v>0</v>
      </c>
      <c r="AP10">
        <v>0</v>
      </c>
      <c r="AQ10">
        <v>5.62907355679702</v>
      </c>
      <c r="AR10" t="str">
        <f>IF(A10="","",(IF(ISBLANK('Trust - Frontsheet'!$F$9),"",'Trust - Frontsheet'!$F$9)))</f>
        <v/>
      </c>
    </row>
    <row r="11" spans="1:44" x14ac:dyDescent="0.2">
      <c r="A11" t="s">
        <v>3109</v>
      </c>
      <c r="B11" t="s">
        <v>3110</v>
      </c>
      <c r="C11" t="s">
        <v>14869</v>
      </c>
      <c r="D11" t="s">
        <v>14666</v>
      </c>
      <c r="F11">
        <v>1306.4589041095887</v>
      </c>
      <c r="G11">
        <v>1435.65</v>
      </c>
      <c r="H11">
        <v>1269.1315068493152</v>
      </c>
      <c r="I11">
        <v>1333.9000000000003</v>
      </c>
      <c r="J11">
        <v>-99</v>
      </c>
      <c r="K11">
        <v>-99</v>
      </c>
      <c r="L11">
        <v>-99</v>
      </c>
      <c r="M11">
        <v>-99</v>
      </c>
      <c r="N11">
        <v>976.5</v>
      </c>
      <c r="O11">
        <v>855.6166666666669</v>
      </c>
      <c r="P11">
        <v>651</v>
      </c>
      <c r="Q11">
        <v>763.3</v>
      </c>
      <c r="R11">
        <v>-99</v>
      </c>
      <c r="S11">
        <v>-99</v>
      </c>
      <c r="T11">
        <v>-99</v>
      </c>
      <c r="U11">
        <v>-99</v>
      </c>
      <c r="V11">
        <v>-99</v>
      </c>
      <c r="W11">
        <v>-99</v>
      </c>
      <c r="X11">
        <v>-99</v>
      </c>
      <c r="Y11">
        <v>-99</v>
      </c>
      <c r="Z11">
        <v>1.0988864597914474</v>
      </c>
      <c r="AA11">
        <v>1.0510337130558489</v>
      </c>
      <c r="AB11">
        <v>-99</v>
      </c>
      <c r="AC11">
        <v>-99</v>
      </c>
      <c r="AD11">
        <v>0.87620754394947964</v>
      </c>
      <c r="AE11">
        <v>1.1725038402457757</v>
      </c>
      <c r="AF11">
        <v>-99</v>
      </c>
      <c r="AG11">
        <v>-99</v>
      </c>
      <c r="AH11">
        <v>-99</v>
      </c>
      <c r="AI11">
        <v>-99</v>
      </c>
      <c r="AJ11">
        <v>788</v>
      </c>
      <c r="AK11">
        <v>2.9076988155668362</v>
      </c>
      <c r="AL11">
        <v>2.6614213197969545</v>
      </c>
      <c r="AM11">
        <v>0</v>
      </c>
      <c r="AN11">
        <v>0</v>
      </c>
      <c r="AO11">
        <v>0</v>
      </c>
      <c r="AP11">
        <v>0</v>
      </c>
      <c r="AQ11">
        <v>5.5691201353637911</v>
      </c>
      <c r="AR11" t="str">
        <f>IF(A11="","",(IF(ISBLANK('Trust - Frontsheet'!$F$9),"",'Trust - Frontsheet'!$F$9)))</f>
        <v/>
      </c>
    </row>
    <row r="12" spans="1:44" x14ac:dyDescent="0.2">
      <c r="A12" t="s">
        <v>3109</v>
      </c>
      <c r="B12" t="s">
        <v>3110</v>
      </c>
      <c r="C12" t="s">
        <v>8750</v>
      </c>
      <c r="D12" t="s">
        <v>14665</v>
      </c>
      <c r="F12">
        <v>1631.9589041095887</v>
      </c>
      <c r="G12">
        <v>1378.6666666666665</v>
      </c>
      <c r="H12">
        <v>1269.1315068493152</v>
      </c>
      <c r="I12">
        <v>1107.3999999999999</v>
      </c>
      <c r="J12">
        <v>-99</v>
      </c>
      <c r="K12">
        <v>-99</v>
      </c>
      <c r="L12">
        <v>-99</v>
      </c>
      <c r="M12">
        <v>-99</v>
      </c>
      <c r="N12">
        <v>651</v>
      </c>
      <c r="O12">
        <v>684.31666666666672</v>
      </c>
      <c r="P12">
        <v>651</v>
      </c>
      <c r="Q12">
        <v>654.40000000000009</v>
      </c>
      <c r="R12">
        <v>-99</v>
      </c>
      <c r="S12">
        <v>-99</v>
      </c>
      <c r="T12">
        <v>-99</v>
      </c>
      <c r="U12">
        <v>-99</v>
      </c>
      <c r="V12">
        <v>-99</v>
      </c>
      <c r="W12">
        <v>-99</v>
      </c>
      <c r="X12">
        <v>-99</v>
      </c>
      <c r="Y12">
        <v>-99</v>
      </c>
      <c r="Z12">
        <v>0.84479251480837947</v>
      </c>
      <c r="AA12">
        <v>0.87256521016421518</v>
      </c>
      <c r="AB12">
        <v>-99</v>
      </c>
      <c r="AC12">
        <v>-99</v>
      </c>
      <c r="AD12">
        <v>1.0511776753712239</v>
      </c>
      <c r="AE12">
        <v>1.0052227342549924</v>
      </c>
      <c r="AF12">
        <v>-99</v>
      </c>
      <c r="AG12">
        <v>-99</v>
      </c>
      <c r="AH12">
        <v>-99</v>
      </c>
      <c r="AI12">
        <v>-99</v>
      </c>
      <c r="AJ12">
        <v>789</v>
      </c>
      <c r="AK12">
        <v>2.6146810308407265</v>
      </c>
      <c r="AL12">
        <v>2.2329531051964513</v>
      </c>
      <c r="AM12">
        <v>0</v>
      </c>
      <c r="AN12">
        <v>0</v>
      </c>
      <c r="AO12">
        <v>0</v>
      </c>
      <c r="AP12">
        <v>0</v>
      </c>
      <c r="AQ12">
        <v>4.8476341360371782</v>
      </c>
      <c r="AR12" t="str">
        <f>IF(A12="","",(IF(ISBLANK('Trust - Frontsheet'!$F$9),"",'Trust - Frontsheet'!$F$9)))</f>
        <v/>
      </c>
    </row>
    <row r="13" spans="1:44" x14ac:dyDescent="0.2">
      <c r="A13" t="s">
        <v>3109</v>
      </c>
      <c r="B13" t="s">
        <v>3110</v>
      </c>
      <c r="C13" t="s">
        <v>14438</v>
      </c>
      <c r="D13" t="s">
        <v>14665</v>
      </c>
      <c r="F13">
        <v>2056.5739726027396</v>
      </c>
      <c r="G13">
        <v>1468.1333333333334</v>
      </c>
      <c r="H13">
        <v>1269.1315068493152</v>
      </c>
      <c r="I13">
        <v>1114.9666666666667</v>
      </c>
      <c r="J13">
        <v>-99</v>
      </c>
      <c r="K13">
        <v>-99</v>
      </c>
      <c r="L13">
        <v>-99</v>
      </c>
      <c r="M13">
        <v>-99</v>
      </c>
      <c r="N13">
        <v>976.5</v>
      </c>
      <c r="O13">
        <v>709.35</v>
      </c>
      <c r="P13">
        <v>651</v>
      </c>
      <c r="Q13">
        <v>671.46666666666647</v>
      </c>
      <c r="R13">
        <v>-99</v>
      </c>
      <c r="S13">
        <v>-99</v>
      </c>
      <c r="T13">
        <v>-99</v>
      </c>
      <c r="U13">
        <v>-99</v>
      </c>
      <c r="V13">
        <v>-99</v>
      </c>
      <c r="W13">
        <v>-99</v>
      </c>
      <c r="X13">
        <v>-99</v>
      </c>
      <c r="Y13">
        <v>-99</v>
      </c>
      <c r="Z13">
        <v>0.71387334124204005</v>
      </c>
      <c r="AA13">
        <v>0.87852729260077178</v>
      </c>
      <c r="AB13">
        <v>-99</v>
      </c>
      <c r="AC13">
        <v>-99</v>
      </c>
      <c r="AD13">
        <v>0.72642089093702</v>
      </c>
      <c r="AE13">
        <v>1.031438812083973</v>
      </c>
      <c r="AF13">
        <v>-99</v>
      </c>
      <c r="AG13">
        <v>-99</v>
      </c>
      <c r="AH13">
        <v>-99</v>
      </c>
      <c r="AI13">
        <v>-99</v>
      </c>
      <c r="AJ13">
        <v>778</v>
      </c>
      <c r="AK13">
        <v>2.7988217652099405</v>
      </c>
      <c r="AL13">
        <v>2.2961868037703512</v>
      </c>
      <c r="AM13">
        <v>0</v>
      </c>
      <c r="AN13">
        <v>0</v>
      </c>
      <c r="AO13">
        <v>0</v>
      </c>
      <c r="AP13">
        <v>0</v>
      </c>
      <c r="AQ13">
        <v>5.0950085689802913</v>
      </c>
      <c r="AR13" t="str">
        <f>IF(A13="","",(IF(ISBLANK('Trust - Frontsheet'!$F$9),"",'Trust - Frontsheet'!$F$9)))</f>
        <v/>
      </c>
    </row>
    <row r="14" spans="1:44" x14ac:dyDescent="0.2">
      <c r="A14" t="s">
        <v>3109</v>
      </c>
      <c r="B14" t="s">
        <v>3110</v>
      </c>
      <c r="C14" t="s">
        <v>14870</v>
      </c>
      <c r="D14" t="s">
        <v>14650</v>
      </c>
      <c r="F14">
        <v>1727.3794520547945</v>
      </c>
      <c r="G14">
        <v>1806.2666666666664</v>
      </c>
      <c r="H14">
        <v>1830.3164383561643</v>
      </c>
      <c r="I14">
        <v>1355.9166666666667</v>
      </c>
      <c r="J14">
        <v>-99</v>
      </c>
      <c r="K14">
        <v>-99</v>
      </c>
      <c r="L14">
        <v>-99</v>
      </c>
      <c r="M14">
        <v>-99</v>
      </c>
      <c r="N14">
        <v>976.5</v>
      </c>
      <c r="O14">
        <v>972.18333333333374</v>
      </c>
      <c r="P14">
        <v>976.5</v>
      </c>
      <c r="Q14">
        <v>979.90000000000043</v>
      </c>
      <c r="R14">
        <v>-99</v>
      </c>
      <c r="S14">
        <v>-99</v>
      </c>
      <c r="T14">
        <v>-99</v>
      </c>
      <c r="U14">
        <v>-99</v>
      </c>
      <c r="V14">
        <v>-99</v>
      </c>
      <c r="W14">
        <v>-99</v>
      </c>
      <c r="X14">
        <v>-99</v>
      </c>
      <c r="Y14">
        <v>-99</v>
      </c>
      <c r="Z14">
        <v>1.0456687235210724</v>
      </c>
      <c r="AA14">
        <v>0.74080997047944153</v>
      </c>
      <c r="AB14">
        <v>-99</v>
      </c>
      <c r="AC14">
        <v>-99</v>
      </c>
      <c r="AD14">
        <v>0.99557945041816054</v>
      </c>
      <c r="AE14">
        <v>1.003481822836662</v>
      </c>
      <c r="AF14">
        <v>-99</v>
      </c>
      <c r="AG14">
        <v>-99</v>
      </c>
      <c r="AH14">
        <v>-99</v>
      </c>
      <c r="AI14">
        <v>-99</v>
      </c>
      <c r="AJ14">
        <v>794</v>
      </c>
      <c r="AK14">
        <v>3.4993073047858947</v>
      </c>
      <c r="AL14">
        <v>2.9418345927791778</v>
      </c>
      <c r="AM14">
        <v>0</v>
      </c>
      <c r="AN14">
        <v>0</v>
      </c>
      <c r="AO14">
        <v>0</v>
      </c>
      <c r="AP14">
        <v>0</v>
      </c>
      <c r="AQ14">
        <v>6.441141897565072</v>
      </c>
      <c r="AR14" t="str">
        <f>IF(A14="","",(IF(ISBLANK('Trust - Frontsheet'!$F$9),"",'Trust - Frontsheet'!$F$9)))</f>
        <v/>
      </c>
    </row>
    <row r="15" spans="1:44" x14ac:dyDescent="0.2">
      <c r="A15" t="s">
        <v>3109</v>
      </c>
      <c r="B15" t="s">
        <v>3110</v>
      </c>
      <c r="C15" t="s">
        <v>14871</v>
      </c>
      <c r="D15" t="s">
        <v>14650</v>
      </c>
      <c r="F15">
        <v>1288.495890410959</v>
      </c>
      <c r="G15">
        <v>920.5</v>
      </c>
      <c r="H15">
        <v>1451.9465753424656</v>
      </c>
      <c r="I15">
        <v>387.25</v>
      </c>
      <c r="J15">
        <v>-99</v>
      </c>
      <c r="K15">
        <v>-99</v>
      </c>
      <c r="L15">
        <v>-99</v>
      </c>
      <c r="M15">
        <v>-99</v>
      </c>
      <c r="N15">
        <v>651</v>
      </c>
      <c r="O15">
        <v>653.6333333333331</v>
      </c>
      <c r="P15">
        <v>325.5</v>
      </c>
      <c r="Q15">
        <v>63.216666666666669</v>
      </c>
      <c r="R15">
        <v>-99</v>
      </c>
      <c r="S15">
        <v>-99</v>
      </c>
      <c r="T15">
        <v>-99</v>
      </c>
      <c r="U15">
        <v>-99</v>
      </c>
      <c r="V15">
        <v>-99</v>
      </c>
      <c r="W15">
        <v>-99</v>
      </c>
      <c r="X15">
        <v>-99</v>
      </c>
      <c r="Y15">
        <v>-99</v>
      </c>
      <c r="Z15">
        <v>0.71439886370643479</v>
      </c>
      <c r="AA15">
        <v>0.26671091524745716</v>
      </c>
      <c r="AB15">
        <v>-99</v>
      </c>
      <c r="AC15">
        <v>-99</v>
      </c>
      <c r="AD15">
        <v>1.0040450588837682</v>
      </c>
      <c r="AE15">
        <v>0.19421402969790066</v>
      </c>
      <c r="AF15">
        <v>-99</v>
      </c>
      <c r="AG15">
        <v>-99</v>
      </c>
      <c r="AH15">
        <v>-99</v>
      </c>
      <c r="AI15">
        <v>-99</v>
      </c>
      <c r="AJ15">
        <v>157</v>
      </c>
      <c r="AK15">
        <v>10.02632696390658</v>
      </c>
      <c r="AL15">
        <v>2.8692144373673036</v>
      </c>
      <c r="AM15">
        <v>0</v>
      </c>
      <c r="AN15">
        <v>0</v>
      </c>
      <c r="AO15">
        <v>0</v>
      </c>
      <c r="AP15">
        <v>0</v>
      </c>
      <c r="AQ15">
        <v>12.895541401273885</v>
      </c>
      <c r="AR15" t="str">
        <f>IF(A15="","",(IF(ISBLANK('Trust - Frontsheet'!$F$9),"",'Trust - Frontsheet'!$F$9)))</f>
        <v/>
      </c>
    </row>
    <row r="16" spans="1:44" x14ac:dyDescent="0.2">
      <c r="A16" t="s">
        <v>3109</v>
      </c>
      <c r="B16" t="s">
        <v>3110</v>
      </c>
      <c r="C16" t="s">
        <v>14872</v>
      </c>
      <c r="D16" t="s">
        <v>14699</v>
      </c>
      <c r="F16">
        <v>1841.9095890410958</v>
      </c>
      <c r="G16">
        <v>1494.6333333333332</v>
      </c>
      <c r="H16">
        <v>2018.2273972602743</v>
      </c>
      <c r="I16">
        <v>1467.4666666666669</v>
      </c>
      <c r="J16">
        <v>-99</v>
      </c>
      <c r="K16">
        <v>-99</v>
      </c>
      <c r="L16">
        <v>-99</v>
      </c>
      <c r="M16">
        <v>-99</v>
      </c>
      <c r="N16">
        <v>651</v>
      </c>
      <c r="O16">
        <v>982.61666666666702</v>
      </c>
      <c r="P16">
        <v>651</v>
      </c>
      <c r="Q16">
        <v>665.4166666666664</v>
      </c>
      <c r="R16">
        <v>-99</v>
      </c>
      <c r="S16">
        <v>-99</v>
      </c>
      <c r="T16">
        <v>-99</v>
      </c>
      <c r="U16">
        <v>-99</v>
      </c>
      <c r="V16">
        <v>-99</v>
      </c>
      <c r="W16">
        <v>-99</v>
      </c>
      <c r="X16">
        <v>-99</v>
      </c>
      <c r="Y16">
        <v>-99</v>
      </c>
      <c r="Z16">
        <v>0.81145857659139731</v>
      </c>
      <c r="AA16">
        <v>0.72710670197953897</v>
      </c>
      <c r="AB16">
        <v>-99</v>
      </c>
      <c r="AC16">
        <v>-99</v>
      </c>
      <c r="AD16">
        <v>1.5093958013312858</v>
      </c>
      <c r="AE16">
        <v>1.0221454173067073</v>
      </c>
      <c r="AF16">
        <v>-99</v>
      </c>
      <c r="AG16">
        <v>-99</v>
      </c>
      <c r="AH16">
        <v>-99</v>
      </c>
      <c r="AI16">
        <v>-99</v>
      </c>
      <c r="AJ16">
        <v>920</v>
      </c>
      <c r="AK16">
        <v>2.692663043478261</v>
      </c>
      <c r="AL16">
        <v>2.3183514492753621</v>
      </c>
      <c r="AM16">
        <v>0</v>
      </c>
      <c r="AN16">
        <v>0</v>
      </c>
      <c r="AO16">
        <v>0</v>
      </c>
      <c r="AP16">
        <v>0</v>
      </c>
      <c r="AQ16">
        <v>5.0110144927536231</v>
      </c>
      <c r="AR16" t="str">
        <f>IF(A16="","",(IF(ISBLANK('Trust - Frontsheet'!$F$9),"",'Trust - Frontsheet'!$F$9)))</f>
        <v/>
      </c>
    </row>
    <row r="17" spans="1:44" x14ac:dyDescent="0.2">
      <c r="A17" t="s">
        <v>3109</v>
      </c>
      <c r="B17" t="s">
        <v>3110</v>
      </c>
      <c r="C17" t="s">
        <v>9915</v>
      </c>
      <c r="D17" t="s">
        <v>14699</v>
      </c>
      <c r="F17">
        <v>1423.027397260274</v>
      </c>
      <c r="G17">
        <v>755.2166666666667</v>
      </c>
      <c r="H17">
        <v>1600.364383561644</v>
      </c>
      <c r="I17">
        <v>425.88333333333333</v>
      </c>
      <c r="J17">
        <v>-99</v>
      </c>
      <c r="K17">
        <v>-99</v>
      </c>
      <c r="L17">
        <v>-99</v>
      </c>
      <c r="M17">
        <v>-99</v>
      </c>
      <c r="N17">
        <v>651</v>
      </c>
      <c r="O17">
        <v>447.06666666666632</v>
      </c>
      <c r="P17">
        <v>651</v>
      </c>
      <c r="Q17">
        <v>175.45000000000002</v>
      </c>
      <c r="R17">
        <v>-99</v>
      </c>
      <c r="S17">
        <v>-99</v>
      </c>
      <c r="T17">
        <v>-99</v>
      </c>
      <c r="U17">
        <v>-99</v>
      </c>
      <c r="V17">
        <v>-99</v>
      </c>
      <c r="W17">
        <v>-99</v>
      </c>
      <c r="X17">
        <v>-99</v>
      </c>
      <c r="Y17">
        <v>-99</v>
      </c>
      <c r="Z17">
        <v>0.53071126256646228</v>
      </c>
      <c r="AA17">
        <v>0.2661164780395332</v>
      </c>
      <c r="AB17">
        <v>-99</v>
      </c>
      <c r="AC17">
        <v>-99</v>
      </c>
      <c r="AD17">
        <v>0.6867383512544798</v>
      </c>
      <c r="AE17">
        <v>0.26950844854070666</v>
      </c>
      <c r="AF17">
        <v>-99</v>
      </c>
      <c r="AG17">
        <v>-99</v>
      </c>
      <c r="AH17">
        <v>-99</v>
      </c>
      <c r="AI17">
        <v>-99</v>
      </c>
      <c r="AJ17">
        <v>233</v>
      </c>
      <c r="AK17">
        <v>5.1600143061516439</v>
      </c>
      <c r="AL17">
        <v>2.5808297567954224</v>
      </c>
      <c r="AM17">
        <v>0</v>
      </c>
      <c r="AN17">
        <v>0</v>
      </c>
      <c r="AO17">
        <v>0</v>
      </c>
      <c r="AP17">
        <v>0</v>
      </c>
      <c r="AQ17">
        <v>7.7408440629470654</v>
      </c>
      <c r="AR17" t="str">
        <f>IF(A17="","",(IF(ISBLANK('Trust - Frontsheet'!$F$9),"",'Trust - Frontsheet'!$F$9)))</f>
        <v/>
      </c>
    </row>
    <row r="18" spans="1:44" x14ac:dyDescent="0.2">
      <c r="A18" t="s">
        <v>3109</v>
      </c>
      <c r="B18" t="s">
        <v>3110</v>
      </c>
      <c r="C18" t="s">
        <v>9916</v>
      </c>
      <c r="D18" t="s">
        <v>14699</v>
      </c>
      <c r="F18">
        <v>1841.9095890410958</v>
      </c>
      <c r="G18">
        <v>1846.3833333333334</v>
      </c>
      <c r="H18">
        <v>2018.2273972602743</v>
      </c>
      <c r="I18">
        <v>1245.5</v>
      </c>
      <c r="J18">
        <v>-99</v>
      </c>
      <c r="K18">
        <v>-99</v>
      </c>
      <c r="L18">
        <v>-99</v>
      </c>
      <c r="M18">
        <v>-99</v>
      </c>
      <c r="N18">
        <v>651</v>
      </c>
      <c r="O18">
        <v>973.26666666666745</v>
      </c>
      <c r="P18">
        <v>651</v>
      </c>
      <c r="Q18">
        <v>634.4166666666664</v>
      </c>
      <c r="R18">
        <v>-99</v>
      </c>
      <c r="S18">
        <v>-99</v>
      </c>
      <c r="T18">
        <v>-99</v>
      </c>
      <c r="U18">
        <v>-99</v>
      </c>
      <c r="V18">
        <v>-99</v>
      </c>
      <c r="W18">
        <v>-99</v>
      </c>
      <c r="X18">
        <v>-99</v>
      </c>
      <c r="Y18">
        <v>-99</v>
      </c>
      <c r="Z18">
        <v>1.0024288620455941</v>
      </c>
      <c r="AA18">
        <v>0.61712570233203412</v>
      </c>
      <c r="AB18">
        <v>-99</v>
      </c>
      <c r="AC18">
        <v>-99</v>
      </c>
      <c r="AD18">
        <v>1.4950332821300576</v>
      </c>
      <c r="AE18">
        <v>0.9745263696876596</v>
      </c>
      <c r="AF18">
        <v>-99</v>
      </c>
      <c r="AG18">
        <v>-99</v>
      </c>
      <c r="AH18">
        <v>-99</v>
      </c>
      <c r="AI18">
        <v>-99</v>
      </c>
      <c r="AJ18">
        <v>921</v>
      </c>
      <c r="AK18">
        <v>3.0615092290988066</v>
      </c>
      <c r="AL18">
        <v>2.0411690191820484</v>
      </c>
      <c r="AM18">
        <v>0</v>
      </c>
      <c r="AN18">
        <v>0</v>
      </c>
      <c r="AO18">
        <v>0</v>
      </c>
      <c r="AP18">
        <v>0</v>
      </c>
      <c r="AQ18">
        <v>5.1026782482808537</v>
      </c>
      <c r="AR18" t="str">
        <f>IF(A18="","",(IF(ISBLANK('Trust - Frontsheet'!$F$9),"",'Trust - Frontsheet'!$F$9)))</f>
        <v/>
      </c>
    </row>
    <row r="19" spans="1:44" x14ac:dyDescent="0.2">
      <c r="A19" t="s">
        <v>3109</v>
      </c>
      <c r="B19" t="s">
        <v>3110</v>
      </c>
      <c r="C19" t="s">
        <v>9917</v>
      </c>
      <c r="D19" t="s">
        <v>14699</v>
      </c>
      <c r="F19">
        <v>1841.9095890410958</v>
      </c>
      <c r="G19">
        <v>1648.6666666666665</v>
      </c>
      <c r="H19">
        <v>2018.2273972602743</v>
      </c>
      <c r="I19">
        <v>1428.2000000000003</v>
      </c>
      <c r="J19">
        <v>-99</v>
      </c>
      <c r="K19">
        <v>-99</v>
      </c>
      <c r="L19">
        <v>-99</v>
      </c>
      <c r="M19">
        <v>-99</v>
      </c>
      <c r="N19">
        <v>651</v>
      </c>
      <c r="O19">
        <v>1008.7333333333339</v>
      </c>
      <c r="P19">
        <v>651</v>
      </c>
      <c r="Q19">
        <v>635.69999999999982</v>
      </c>
      <c r="R19">
        <v>-99</v>
      </c>
      <c r="S19">
        <v>-99</v>
      </c>
      <c r="T19">
        <v>-99</v>
      </c>
      <c r="U19">
        <v>-99</v>
      </c>
      <c r="V19">
        <v>-99</v>
      </c>
      <c r="W19">
        <v>-99</v>
      </c>
      <c r="X19">
        <v>-99</v>
      </c>
      <c r="Y19">
        <v>-99</v>
      </c>
      <c r="Z19">
        <v>0.89508555494570596</v>
      </c>
      <c r="AA19">
        <v>0.70765068492220895</v>
      </c>
      <c r="AB19">
        <v>-99</v>
      </c>
      <c r="AC19">
        <v>-99</v>
      </c>
      <c r="AD19">
        <v>1.5495135688684085</v>
      </c>
      <c r="AE19">
        <v>0.97649769585253432</v>
      </c>
      <c r="AF19">
        <v>-99</v>
      </c>
      <c r="AG19">
        <v>-99</v>
      </c>
      <c r="AH19">
        <v>-99</v>
      </c>
      <c r="AI19">
        <v>-99</v>
      </c>
      <c r="AJ19">
        <v>929</v>
      </c>
      <c r="AK19">
        <v>2.860495156081809</v>
      </c>
      <c r="AL19">
        <v>2.2216361679224974</v>
      </c>
      <c r="AM19">
        <v>0</v>
      </c>
      <c r="AN19">
        <v>0</v>
      </c>
      <c r="AO19">
        <v>0</v>
      </c>
      <c r="AP19">
        <v>0</v>
      </c>
      <c r="AQ19">
        <v>5.0821313240043064</v>
      </c>
      <c r="AR19" t="str">
        <f>IF(A19="","",(IF(ISBLANK('Trust - Frontsheet'!$F$9),"",'Trust - Frontsheet'!$F$9)))</f>
        <v/>
      </c>
    </row>
    <row r="20" spans="1:44" x14ac:dyDescent="0.2">
      <c r="A20" t="s">
        <v>3109</v>
      </c>
      <c r="B20" t="s">
        <v>3110</v>
      </c>
      <c r="C20" t="s">
        <v>9918</v>
      </c>
      <c r="D20" t="s">
        <v>14703</v>
      </c>
      <c r="F20">
        <v>1589.790410958904</v>
      </c>
      <c r="G20">
        <v>1553.6333333333328</v>
      </c>
      <c r="H20">
        <v>1685.9753424657538</v>
      </c>
      <c r="I20">
        <v>1240.2166666666667</v>
      </c>
      <c r="J20">
        <v>-99</v>
      </c>
      <c r="K20">
        <v>-99</v>
      </c>
      <c r="L20">
        <v>-99</v>
      </c>
      <c r="M20">
        <v>-99</v>
      </c>
      <c r="N20">
        <v>976.5</v>
      </c>
      <c r="O20">
        <v>962.60000000000014</v>
      </c>
      <c r="P20">
        <v>651</v>
      </c>
      <c r="Q20">
        <v>642.11666666666667</v>
      </c>
      <c r="R20">
        <v>-99</v>
      </c>
      <c r="S20">
        <v>-99</v>
      </c>
      <c r="T20">
        <v>-99</v>
      </c>
      <c r="U20">
        <v>-99</v>
      </c>
      <c r="V20">
        <v>-99</v>
      </c>
      <c r="W20">
        <v>-99</v>
      </c>
      <c r="X20">
        <v>-99</v>
      </c>
      <c r="Y20">
        <v>-99</v>
      </c>
      <c r="Z20">
        <v>0.97725670165304201</v>
      </c>
      <c r="AA20">
        <v>0.73560783211268022</v>
      </c>
      <c r="AB20">
        <v>-99</v>
      </c>
      <c r="AC20">
        <v>-99</v>
      </c>
      <c r="AD20">
        <v>0.98576548899129557</v>
      </c>
      <c r="AE20">
        <v>0.98635432667690737</v>
      </c>
      <c r="AF20">
        <v>-99</v>
      </c>
      <c r="AG20">
        <v>-99</v>
      </c>
      <c r="AH20">
        <v>-99</v>
      </c>
      <c r="AI20">
        <v>-99</v>
      </c>
      <c r="AJ20">
        <v>718</v>
      </c>
      <c r="AK20">
        <v>3.5045032497678728</v>
      </c>
      <c r="AL20">
        <v>2.6216341689879297</v>
      </c>
      <c r="AM20">
        <v>0</v>
      </c>
      <c r="AN20">
        <v>0</v>
      </c>
      <c r="AO20">
        <v>0</v>
      </c>
      <c r="AP20">
        <v>0</v>
      </c>
      <c r="AQ20">
        <v>6.1261374187558033</v>
      </c>
      <c r="AR20" t="str">
        <f>IF(A20="","",(IF(ISBLANK('Trust - Frontsheet'!$F$9),"",'Trust - Frontsheet'!$F$9)))</f>
        <v/>
      </c>
    </row>
    <row r="21" spans="1:44" x14ac:dyDescent="0.2">
      <c r="A21" t="s">
        <v>3109</v>
      </c>
      <c r="B21" t="s">
        <v>3110</v>
      </c>
      <c r="C21" t="s">
        <v>9919</v>
      </c>
      <c r="D21" t="s">
        <v>14729</v>
      </c>
      <c r="F21">
        <v>1589.790410958904</v>
      </c>
      <c r="G21">
        <v>1628.6666666666667</v>
      </c>
      <c r="H21">
        <v>1685.9753424657538</v>
      </c>
      <c r="I21">
        <v>1075.7</v>
      </c>
      <c r="J21">
        <v>-99</v>
      </c>
      <c r="K21">
        <v>-99</v>
      </c>
      <c r="L21">
        <v>-99</v>
      </c>
      <c r="M21">
        <v>-99</v>
      </c>
      <c r="N21">
        <v>976.5</v>
      </c>
      <c r="O21">
        <v>905.65000000000043</v>
      </c>
      <c r="P21">
        <v>651</v>
      </c>
      <c r="Q21">
        <v>735.56666666666672</v>
      </c>
      <c r="R21">
        <v>-99</v>
      </c>
      <c r="S21">
        <v>-99</v>
      </c>
      <c r="T21">
        <v>-99</v>
      </c>
      <c r="U21">
        <v>-99</v>
      </c>
      <c r="V21">
        <v>-99</v>
      </c>
      <c r="W21">
        <v>-99</v>
      </c>
      <c r="X21">
        <v>-99</v>
      </c>
      <c r="Y21">
        <v>-99</v>
      </c>
      <c r="Z21">
        <v>1.0244536987012736</v>
      </c>
      <c r="AA21">
        <v>0.6380283109163265</v>
      </c>
      <c r="AB21">
        <v>-99</v>
      </c>
      <c r="AC21">
        <v>-99</v>
      </c>
      <c r="AD21">
        <v>0.92744495647721503</v>
      </c>
      <c r="AE21">
        <v>1.1299027137736817</v>
      </c>
      <c r="AF21">
        <v>-99</v>
      </c>
      <c r="AG21">
        <v>-99</v>
      </c>
      <c r="AH21">
        <v>-99</v>
      </c>
      <c r="AI21">
        <v>-99</v>
      </c>
      <c r="AJ21">
        <v>835</v>
      </c>
      <c r="AK21">
        <v>3.0351097804391221</v>
      </c>
      <c r="AL21">
        <v>2.1691816367265471</v>
      </c>
      <c r="AM21">
        <v>0</v>
      </c>
      <c r="AN21">
        <v>0</v>
      </c>
      <c r="AO21">
        <v>0</v>
      </c>
      <c r="AP21">
        <v>0</v>
      </c>
      <c r="AQ21">
        <v>5.2042914171656696</v>
      </c>
      <c r="AR21" t="str">
        <f>IF(A21="","",(IF(ISBLANK('Trust - Frontsheet'!$F$9),"",'Trust - Frontsheet'!$F$9)))</f>
        <v/>
      </c>
    </row>
    <row r="22" spans="1:44" x14ac:dyDescent="0.2">
      <c r="A22" t="s">
        <v>3109</v>
      </c>
      <c r="B22" t="s">
        <v>3110</v>
      </c>
      <c r="C22" t="s">
        <v>14873</v>
      </c>
      <c r="D22" t="s">
        <v>14683</v>
      </c>
      <c r="F22">
        <v>1631.9589041095887</v>
      </c>
      <c r="G22">
        <v>1728.416666666667</v>
      </c>
      <c r="H22">
        <v>2018.2273972602743</v>
      </c>
      <c r="I22">
        <v>1264.3166666666666</v>
      </c>
      <c r="J22">
        <v>-99</v>
      </c>
      <c r="K22">
        <v>-99</v>
      </c>
      <c r="L22">
        <v>-99</v>
      </c>
      <c r="M22">
        <v>-99</v>
      </c>
      <c r="N22">
        <v>651</v>
      </c>
      <c r="O22">
        <v>689.30000000000007</v>
      </c>
      <c r="P22">
        <v>651</v>
      </c>
      <c r="Q22">
        <v>696.51666666666654</v>
      </c>
      <c r="R22">
        <v>-99</v>
      </c>
      <c r="S22">
        <v>-99</v>
      </c>
      <c r="T22">
        <v>-99</v>
      </c>
      <c r="U22">
        <v>-99</v>
      </c>
      <c r="V22">
        <v>-99</v>
      </c>
      <c r="W22">
        <v>-99</v>
      </c>
      <c r="X22">
        <v>-99</v>
      </c>
      <c r="Y22">
        <v>-99</v>
      </c>
      <c r="Z22">
        <v>1.0591055095285664</v>
      </c>
      <c r="AA22">
        <v>0.62644906534465106</v>
      </c>
      <c r="AB22">
        <v>-99</v>
      </c>
      <c r="AC22">
        <v>-99</v>
      </c>
      <c r="AD22">
        <v>1.0588325652841784</v>
      </c>
      <c r="AE22">
        <v>1.0699180747567842</v>
      </c>
      <c r="AF22">
        <v>-99</v>
      </c>
      <c r="AG22">
        <v>-99</v>
      </c>
      <c r="AH22">
        <v>-99</v>
      </c>
      <c r="AI22">
        <v>-99</v>
      </c>
      <c r="AJ22">
        <v>599</v>
      </c>
      <c r="AK22">
        <v>4.0362548692264895</v>
      </c>
      <c r="AL22">
        <v>3.2735114079020584</v>
      </c>
      <c r="AM22">
        <v>0</v>
      </c>
      <c r="AN22">
        <v>0</v>
      </c>
      <c r="AO22">
        <v>0</v>
      </c>
      <c r="AP22">
        <v>0</v>
      </c>
      <c r="AQ22">
        <v>7.3097662771285483</v>
      </c>
      <c r="AR22" t="str">
        <f>IF(A22="","",(IF(ISBLANK('Trust - Frontsheet'!$F$9),"",'Trust - Frontsheet'!$F$9)))</f>
        <v/>
      </c>
    </row>
    <row r="23" spans="1:44" x14ac:dyDescent="0.2">
      <c r="A23" t="s">
        <v>3109</v>
      </c>
      <c r="B23" t="s">
        <v>3110</v>
      </c>
      <c r="C23" t="s">
        <v>9921</v>
      </c>
      <c r="D23" t="s">
        <v>14678</v>
      </c>
      <c r="F23">
        <v>1849.6808219178083</v>
      </c>
      <c r="G23">
        <v>1775.7166666666667</v>
      </c>
      <c r="H23">
        <v>1269.1315068493152</v>
      </c>
      <c r="I23">
        <v>951.73333333333335</v>
      </c>
      <c r="J23">
        <v>-99</v>
      </c>
      <c r="K23">
        <v>-99</v>
      </c>
      <c r="L23">
        <v>-99</v>
      </c>
      <c r="M23">
        <v>-99</v>
      </c>
      <c r="N23">
        <v>976.5</v>
      </c>
      <c r="O23">
        <v>958.76666666666642</v>
      </c>
      <c r="P23">
        <v>651</v>
      </c>
      <c r="Q23">
        <v>747.11666666666656</v>
      </c>
      <c r="R23">
        <v>-99</v>
      </c>
      <c r="S23">
        <v>-99</v>
      </c>
      <c r="T23">
        <v>-99</v>
      </c>
      <c r="U23">
        <v>-99</v>
      </c>
      <c r="V23">
        <v>-99</v>
      </c>
      <c r="W23">
        <v>-99</v>
      </c>
      <c r="X23">
        <v>-99</v>
      </c>
      <c r="Y23">
        <v>-99</v>
      </c>
      <c r="Z23">
        <v>0.96001247654476229</v>
      </c>
      <c r="AA23">
        <v>0.74990915298924432</v>
      </c>
      <c r="AB23">
        <v>-99</v>
      </c>
      <c r="AC23">
        <v>-99</v>
      </c>
      <c r="AD23">
        <v>0.98183990442054936</v>
      </c>
      <c r="AE23">
        <v>1.1476446492575523</v>
      </c>
      <c r="AF23">
        <v>-99</v>
      </c>
      <c r="AG23">
        <v>-99</v>
      </c>
      <c r="AH23">
        <v>-99</v>
      </c>
      <c r="AI23">
        <v>-99</v>
      </c>
      <c r="AJ23">
        <v>609</v>
      </c>
      <c r="AK23">
        <v>4.490120415982485</v>
      </c>
      <c r="AL23">
        <v>2.789573070607553</v>
      </c>
      <c r="AM23">
        <v>0</v>
      </c>
      <c r="AN23">
        <v>0</v>
      </c>
      <c r="AO23">
        <v>0</v>
      </c>
      <c r="AP23">
        <v>0</v>
      </c>
      <c r="AQ23">
        <v>7.2796934865900376</v>
      </c>
      <c r="AR23" t="str">
        <f>IF(A23="","",(IF(ISBLANK('Trust - Frontsheet'!$F$9),"",'Trust - Frontsheet'!$F$9)))</f>
        <v/>
      </c>
    </row>
    <row r="24" spans="1:44" x14ac:dyDescent="0.2">
      <c r="A24" t="s">
        <v>3109</v>
      </c>
      <c r="B24" t="s">
        <v>3110</v>
      </c>
      <c r="C24" t="s">
        <v>9922</v>
      </c>
      <c r="D24" t="s">
        <v>14685</v>
      </c>
      <c r="F24">
        <v>1631.9589041095887</v>
      </c>
      <c r="G24">
        <v>1519.0499999999997</v>
      </c>
      <c r="H24">
        <v>1269.1315068493152</v>
      </c>
      <c r="I24">
        <v>816.4666666666667</v>
      </c>
      <c r="J24">
        <v>-99</v>
      </c>
      <c r="K24">
        <v>-99</v>
      </c>
      <c r="L24">
        <v>-99</v>
      </c>
      <c r="M24">
        <v>-99</v>
      </c>
      <c r="N24">
        <v>651</v>
      </c>
      <c r="O24">
        <v>656.64999999999986</v>
      </c>
      <c r="P24">
        <v>651</v>
      </c>
      <c r="Q24">
        <v>652.06666666666661</v>
      </c>
      <c r="R24">
        <v>-99</v>
      </c>
      <c r="S24">
        <v>-99</v>
      </c>
      <c r="T24">
        <v>-99</v>
      </c>
      <c r="U24">
        <v>-99</v>
      </c>
      <c r="V24">
        <v>-99</v>
      </c>
      <c r="W24">
        <v>-99</v>
      </c>
      <c r="X24">
        <v>-99</v>
      </c>
      <c r="Y24">
        <v>-99</v>
      </c>
      <c r="Z24">
        <v>0.93081388028505951</v>
      </c>
      <c r="AA24">
        <v>0.6433270801806722</v>
      </c>
      <c r="AB24">
        <v>-99</v>
      </c>
      <c r="AC24">
        <v>-99</v>
      </c>
      <c r="AD24">
        <v>1.0086789554531488</v>
      </c>
      <c r="AE24">
        <v>1.0016385048643113</v>
      </c>
      <c r="AF24">
        <v>-99</v>
      </c>
      <c r="AG24">
        <v>-99</v>
      </c>
      <c r="AH24">
        <v>-99</v>
      </c>
      <c r="AI24">
        <v>-99</v>
      </c>
      <c r="AJ24">
        <v>802</v>
      </c>
      <c r="AK24">
        <v>2.7128428927680797</v>
      </c>
      <c r="AL24">
        <v>1.831088944305902</v>
      </c>
      <c r="AM24">
        <v>0</v>
      </c>
      <c r="AN24">
        <v>0</v>
      </c>
      <c r="AO24">
        <v>0</v>
      </c>
      <c r="AP24">
        <v>0</v>
      </c>
      <c r="AQ24">
        <v>4.5439318370739805</v>
      </c>
      <c r="AR24" t="str">
        <f>IF(A24="","",(IF(ISBLANK('Trust - Frontsheet'!$F$9),"",'Trust - Frontsheet'!$F$9)))</f>
        <v/>
      </c>
    </row>
    <row r="25" spans="1:44" x14ac:dyDescent="0.2">
      <c r="A25" t="s">
        <v>3109</v>
      </c>
      <c r="B25" t="s">
        <v>3110</v>
      </c>
      <c r="C25" t="s">
        <v>14874</v>
      </c>
      <c r="D25" t="s">
        <v>14665</v>
      </c>
      <c r="F25">
        <v>0</v>
      </c>
      <c r="G25">
        <v>0</v>
      </c>
      <c r="H25">
        <v>0</v>
      </c>
      <c r="I25">
        <v>0</v>
      </c>
      <c r="J25">
        <v>-99</v>
      </c>
      <c r="K25">
        <v>-99</v>
      </c>
      <c r="L25">
        <v>-99</v>
      </c>
      <c r="M25">
        <v>-99</v>
      </c>
      <c r="N25">
        <v>0</v>
      </c>
      <c r="O25">
        <v>0</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96</v>
      </c>
      <c r="F6" s="91" t="str">
        <f>VLOOKUP(OrgCodeSelection,Orgs,2,FALSE)</f>
        <v>GATESHEAD HEALTH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AthOjGHZd9w5c1ZEoSZpjZpN2g3zhMS1ayYqcwBnRhBTYKRPJiVOls1zGRDBqx1Uct/2S5WdEaM3HCocxpTCnQ==" saltValue="ENuI7Rcw3PiyI8gNjQpPg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4"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80" zoomScaleNormal="80" workbookViewId="0">
      <selection activeCell="AC39" sqref="AC3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RR7</v>
      </c>
      <c r="F5" s="114" t="str">
        <f>IF(ISBLANK(OrgNameSelection),"",OrgNameSelection)</f>
        <v>GATESHEAD HEALTH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48604.60273972604</v>
      </c>
      <c r="J15" s="53">
        <f ca="1">SUM(INDIRECT("J16:J215"))</f>
        <v>40866.65</v>
      </c>
      <c r="K15" s="53">
        <f ca="1">SUM(INDIRECT("K16:K215"))</f>
        <v>32818.553424657533</v>
      </c>
      <c r="L15" s="53">
        <f ca="1">SUM(INDIRECT("L16:L215"))</f>
        <v>24747.916666666672</v>
      </c>
      <c r="M15" s="53">
        <f ca="1">SUM(INDIRECT("M16:M215"))</f>
        <v>0</v>
      </c>
      <c r="N15" s="53">
        <f ca="1">SUM(INDIRECT("N16:N215"))</f>
        <v>0</v>
      </c>
      <c r="O15" s="53">
        <f ca="1">SUM(INDIRECT("O16:O215"))</f>
        <v>0</v>
      </c>
      <c r="P15" s="53">
        <f ca="1">SUM(INDIRECT("P16:P215"))</f>
        <v>0</v>
      </c>
      <c r="Q15" s="53">
        <f ca="1">SUM(INDIRECT("Q16:Q215"))</f>
        <v>23436</v>
      </c>
      <c r="R15" s="53">
        <f ca="1">SUM(INDIRECT("R16:R215"))</f>
        <v>23434.033333333344</v>
      </c>
      <c r="S15" s="53">
        <f ca="1">SUM(INDIRECT("S16:S215"))</f>
        <v>15624</v>
      </c>
      <c r="T15" s="53">
        <f ca="1">SUM(INDIRECT("T16:T215"))</f>
        <v>15772.683333333338</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13594</v>
      </c>
      <c r="AD15" s="26">
        <f t="shared" ref="AD15" ca="1" si="0">IFERROR(IF(INDIRECT("$AC" &amp;ROW()) ="","",SUM(INDIRECT("J" &amp;ROW()),INDIRECT("R" &amp; ROW()))/INDIRECT("$AC" &amp;ROW())),"-")</f>
        <v>4.73007822078368</v>
      </c>
      <c r="AE15" s="26">
        <f t="shared" ref="AE15" ca="1" si="1">IFERROR(IF(INDIRECT("$AC"&amp;ROW())="","",SUM(INDIRECT("L"&amp;ROW()),INDIRECT("T"&amp;ROW()))/INDIRECT("$AC"&amp;ROW())),"-")</f>
        <v>2.9807709283507435</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7.7108491491344235</v>
      </c>
      <c r="AK15" s="28">
        <f ca="1">IFERROR(IF(INDIRECT("I" &amp;ROW())="","",INDIRECT("J" &amp;ROW())/INDIRECT("I" &amp;ROW())),"-")</f>
        <v>0.84079794291988785</v>
      </c>
      <c r="AL15" s="28">
        <f ca="1">IFERROR(IF(INDIRECT("K" &amp;ROW())="","",INDIRECT("L" &amp;ROW())/INDIRECT("K" &amp;ROW())),"-")</f>
        <v>0.75408310495711373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0.99991608351823447</v>
      </c>
      <c r="AP15" s="29">
        <f t="shared" ref="AP15" ca="1" si="7">IFERROR(IF(INDIRECT("S" &amp;ROW())="","",INDIRECT("T" &amp;ROW())/INDIRECT("S" &amp;ROW())),"-")</f>
        <v>1.0095163423792459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RR7ENCragside Court</v>
      </c>
      <c r="D16" s="55" t="str">
        <f t="shared" ref="D16:D47" si="12">IFERROR(VLOOKUP($E$5&amp;E16,Sites,4,FALSE),"")</f>
        <v>RR7EN</v>
      </c>
      <c r="E16" s="71" t="s">
        <v>3110</v>
      </c>
      <c r="F16" s="25" t="s">
        <v>9903</v>
      </c>
      <c r="G16" s="2" t="s">
        <v>14710</v>
      </c>
      <c r="H16" s="56"/>
      <c r="I16" s="3">
        <v>1464.4952054794521</v>
      </c>
      <c r="J16" s="3">
        <v>1253.7999999999997</v>
      </c>
      <c r="K16" s="3">
        <v>1586.0958904109589</v>
      </c>
      <c r="L16" s="3">
        <v>1533.0333333333333</v>
      </c>
      <c r="M16" s="3"/>
      <c r="N16" s="3"/>
      <c r="O16" s="3"/>
      <c r="P16" s="3"/>
      <c r="Q16" s="3">
        <v>488.25</v>
      </c>
      <c r="R16" s="3">
        <v>330.91666666666663</v>
      </c>
      <c r="S16" s="3">
        <v>651</v>
      </c>
      <c r="T16" s="3">
        <v>1311.2166666666674</v>
      </c>
      <c r="U16" s="3"/>
      <c r="V16" s="3"/>
      <c r="W16" s="3"/>
      <c r="X16" s="3"/>
      <c r="Y16" s="3"/>
      <c r="Z16" s="3"/>
      <c r="AA16" s="3"/>
      <c r="AB16" s="3"/>
      <c r="AC16" s="3">
        <v>199</v>
      </c>
      <c r="AD16" s="4">
        <f ca="1">IF(A16="","",IFERROR((VLOOKUP(A16,A16:AC216,10,0)+VLOOKUP(A16,A16:AC216,18,0))/VLOOKUP(A16,A16:AC216,29,0),"-"))</f>
        <v>7.9634003350083731</v>
      </c>
      <c r="AE16" s="4">
        <f ca="1">IF(A16="","",IFERROR((VLOOKUP(A16,A16:AC216,12,0)+VLOOKUP(A16,A16:AC216,20,0))/VLOOKUP(A16,A16:AC216,29,0),"-"))</f>
        <v>14.292713567839201</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22.256113902847574</v>
      </c>
      <c r="AK16" s="27">
        <f ca="1">IF(A16="","",IFERROR(VLOOKUP(A16,A16:AC216,10,0)/VLOOKUP(A16,A16:AC216,9,0),"-"))</f>
        <v>0.85613117428371899</v>
      </c>
      <c r="AL16" s="27">
        <f ca="1">IF(A16="","",IFERROR(VLOOKUP(A16,A16:AC216,12,0)/VLOOKUP(A16,A16:AC216,11,0),"-"))</f>
        <v>0.96654517712426768</v>
      </c>
      <c r="AM16" s="27" t="str">
        <f ca="1">IF(A16="","",IFERROR(VLOOKUP(A16,A16:AC216,14,0)/VLOOKUP(A16,A16:AC216,13,0),"-"))</f>
        <v>-</v>
      </c>
      <c r="AN16" s="27" t="str">
        <f ca="1">IF(A16="","",IFERROR(VLOOKUP(A16,A16:AC216,16,0)/VLOOKUP(A16,A16:AC216,15,0),"-"))</f>
        <v>-</v>
      </c>
      <c r="AO16" s="27">
        <f ca="1">IF(A16="","",IFERROR(VLOOKUP(A16,A16:AC216,18,0)/VLOOKUP(A16,A16:AC216,17,0),"-"))</f>
        <v>0.67776071001877447</v>
      </c>
      <c r="AP16" s="27">
        <f ca="1">IF(A16="","",IFERROR(VLOOKUP(A16,A16:AC216,20,0)/VLOOKUP(A16,A16:AC216,19,0),"-"))</f>
        <v>2.014157706093191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RR7ENCritical Care Dept</v>
      </c>
      <c r="D17" s="55" t="str">
        <f t="shared" si="12"/>
        <v>RR7EN</v>
      </c>
      <c r="E17" s="71" t="s">
        <v>3110</v>
      </c>
      <c r="F17" s="25" t="s">
        <v>9904</v>
      </c>
      <c r="G17" s="2" t="s">
        <v>14664</v>
      </c>
      <c r="H17" s="57"/>
      <c r="I17" s="1">
        <v>6362.9835616438359</v>
      </c>
      <c r="J17" s="1">
        <v>4693.1833333333334</v>
      </c>
      <c r="K17" s="1">
        <v>783.36575342465767</v>
      </c>
      <c r="L17" s="1">
        <v>570.4</v>
      </c>
      <c r="M17" s="1"/>
      <c r="N17" s="1"/>
      <c r="O17" s="1"/>
      <c r="P17" s="1"/>
      <c r="Q17" s="5">
        <v>3255</v>
      </c>
      <c r="R17" s="5">
        <v>3167.6833333333379</v>
      </c>
      <c r="S17" s="6">
        <v>325.5</v>
      </c>
      <c r="T17" s="5">
        <v>261.68333333333334</v>
      </c>
      <c r="U17" s="5"/>
      <c r="V17" s="6"/>
      <c r="W17" s="6"/>
      <c r="X17" s="6"/>
      <c r="Y17" s="6"/>
      <c r="Z17" s="6"/>
      <c r="AA17" s="6"/>
      <c r="AB17" s="6"/>
      <c r="AC17" s="6">
        <v>234</v>
      </c>
      <c r="AD17" s="4">
        <f t="shared" ref="AD17:AD80" ca="1" si="13">IF(A17="","",IFERROR((VLOOKUP(A17,A17:AC217,10,0)+VLOOKUP(A17,A17:AC217,18,0))/VLOOKUP(A17,A17:AC217,29,0),"-"))</f>
        <v>33.593447293447312</v>
      </c>
      <c r="AE17" s="4">
        <f t="shared" ref="AE17:AE80" ca="1" si="14">IF(A17="","",IFERROR((VLOOKUP(A17,A17:AC217,12,0)+VLOOKUP(A17,A17:AC217,20,0))/VLOOKUP(A17,A17:AC217,29,0),"-"))</f>
        <v>3.5559116809116804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37.149358974358982</v>
      </c>
      <c r="AK17" s="27">
        <f t="shared" ref="AK17:AK80" ca="1" si="20">IF(A17="","",IFERROR(VLOOKUP(A17,A17:AC217,10,0)/VLOOKUP(A17,A17:AC217,9,0),"-"))</f>
        <v>0.73757590096946279</v>
      </c>
      <c r="AL17" s="27">
        <f t="shared" ref="AL17:AL80" ca="1" si="21">IF(A17="","",IFERROR(VLOOKUP(A17,A17:AC217,12,0)/VLOOKUP(A17,A17:AC217,11,0),"-"))</f>
        <v>0.72814007697728611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0.97317460317460458</v>
      </c>
      <c r="AP17" s="27">
        <f t="shared" ref="AP17:AP80" ca="1" si="25">IF(A17="","",IFERROR(VLOOKUP(A17,A17:AC217,20,0)/VLOOKUP(A17,A17:AC217,19,0),"-"))</f>
        <v>0.80394265232974915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RR7ENEmergency Admissions Unit</v>
      </c>
      <c r="D18" s="55" t="str">
        <f t="shared" si="12"/>
        <v>RR7EN</v>
      </c>
      <c r="E18" s="71" t="s">
        <v>3110</v>
      </c>
      <c r="F18" s="25" t="s">
        <v>9905</v>
      </c>
      <c r="G18" s="2" t="s">
        <v>14665</v>
      </c>
      <c r="H18" s="57"/>
      <c r="I18" s="3">
        <v>5067.2260273972588</v>
      </c>
      <c r="J18" s="5">
        <v>4189.9999999999991</v>
      </c>
      <c r="K18" s="5">
        <v>3400.9972602739726</v>
      </c>
      <c r="L18" s="5">
        <v>2972.0666666666671</v>
      </c>
      <c r="M18" s="5"/>
      <c r="N18" s="5"/>
      <c r="O18" s="5"/>
      <c r="P18" s="5"/>
      <c r="Q18" s="5">
        <v>3580.5</v>
      </c>
      <c r="R18" s="5">
        <v>3488.8833333333373</v>
      </c>
      <c r="S18" s="6">
        <v>2604</v>
      </c>
      <c r="T18" s="5">
        <v>2290.3666666666682</v>
      </c>
      <c r="U18" s="5"/>
      <c r="V18" s="6"/>
      <c r="W18" s="6"/>
      <c r="X18" s="6"/>
      <c r="Y18" s="6"/>
      <c r="Z18" s="6"/>
      <c r="AA18" s="6"/>
      <c r="AB18" s="6"/>
      <c r="AC18" s="6">
        <v>1332</v>
      </c>
      <c r="AD18" s="4">
        <f t="shared" ca="1" si="13"/>
        <v>5.7649274274274305</v>
      </c>
      <c r="AE18" s="4">
        <f t="shared" ca="1" si="14"/>
        <v>3.9507757757757771</v>
      </c>
      <c r="AF18" s="4">
        <f t="shared" ca="1" si="15"/>
        <v>0</v>
      </c>
      <c r="AG18" s="4">
        <f t="shared" ca="1" si="16"/>
        <v>0</v>
      </c>
      <c r="AH18" s="4">
        <f t="shared" ca="1" si="17"/>
        <v>0</v>
      </c>
      <c r="AI18" s="4">
        <f t="shared" ca="1" si="18"/>
        <v>0</v>
      </c>
      <c r="AJ18" s="4">
        <f t="shared" ca="1" si="19"/>
        <v>9.7157032032032067</v>
      </c>
      <c r="AK18" s="27">
        <f t="shared" ca="1" si="20"/>
        <v>0.82688239627474447</v>
      </c>
      <c r="AL18" s="27">
        <f t="shared" ca="1" si="21"/>
        <v>0.87388093527227584</v>
      </c>
      <c r="AM18" s="27" t="str">
        <f t="shared" ca="1" si="22"/>
        <v>-</v>
      </c>
      <c r="AN18" s="27" t="str">
        <f t="shared" ca="1" si="23"/>
        <v>-</v>
      </c>
      <c r="AO18" s="27">
        <f t="shared" ca="1" si="24"/>
        <v>0.97441232602523031</v>
      </c>
      <c r="AP18" s="27">
        <f t="shared" ca="1" si="25"/>
        <v>0.87955709165386642</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RR7ENMaternity Unit</v>
      </c>
      <c r="D19" s="55" t="str">
        <f t="shared" si="12"/>
        <v>RR7EN</v>
      </c>
      <c r="E19" s="72" t="s">
        <v>3110</v>
      </c>
      <c r="F19" s="25" t="s">
        <v>9906</v>
      </c>
      <c r="G19" s="2" t="s">
        <v>14702</v>
      </c>
      <c r="H19" s="57"/>
      <c r="I19" s="3">
        <v>6886.5863013698636</v>
      </c>
      <c r="J19" s="5">
        <v>5020.2166666666653</v>
      </c>
      <c r="K19" s="5">
        <v>1581.6369863013697</v>
      </c>
      <c r="L19" s="5">
        <v>1692.3</v>
      </c>
      <c r="M19" s="5"/>
      <c r="N19" s="5"/>
      <c r="O19" s="5"/>
      <c r="P19" s="5"/>
      <c r="Q19" s="5">
        <v>2604</v>
      </c>
      <c r="R19" s="5">
        <v>2572.1333333333328</v>
      </c>
      <c r="S19" s="6">
        <v>976.5</v>
      </c>
      <c r="T19" s="5">
        <v>904.11666666666667</v>
      </c>
      <c r="U19" s="5"/>
      <c r="V19" s="6"/>
      <c r="W19" s="6"/>
      <c r="X19" s="6"/>
      <c r="Y19" s="6"/>
      <c r="Z19" s="6"/>
      <c r="AA19" s="6"/>
      <c r="AB19" s="6"/>
      <c r="AC19" s="6">
        <v>583</v>
      </c>
      <c r="AD19" s="4">
        <f t="shared" ca="1" si="13"/>
        <v>13.022898799313891</v>
      </c>
      <c r="AE19" s="4">
        <f t="shared" ca="1" si="14"/>
        <v>4.4535448827901654</v>
      </c>
      <c r="AF19" s="4">
        <f t="shared" ca="1" si="15"/>
        <v>0</v>
      </c>
      <c r="AG19" s="4">
        <f t="shared" ca="1" si="16"/>
        <v>0</v>
      </c>
      <c r="AH19" s="4">
        <f t="shared" ca="1" si="17"/>
        <v>0</v>
      </c>
      <c r="AI19" s="4">
        <f t="shared" ca="1" si="18"/>
        <v>0</v>
      </c>
      <c r="AJ19" s="4">
        <f t="shared" ca="1" si="19"/>
        <v>17.476443682104055</v>
      </c>
      <c r="AK19" s="27">
        <f t="shared" ca="1" si="20"/>
        <v>0.72898478970169234</v>
      </c>
      <c r="AL19" s="27">
        <f t="shared" ca="1" si="21"/>
        <v>1.0699673911631351</v>
      </c>
      <c r="AM19" s="27" t="str">
        <f t="shared" ca="1" si="22"/>
        <v>-</v>
      </c>
      <c r="AN19" s="27" t="str">
        <f t="shared" ca="1" si="23"/>
        <v>-</v>
      </c>
      <c r="AO19" s="27">
        <f t="shared" ca="1" si="24"/>
        <v>0.98776241679467469</v>
      </c>
      <c r="AP19" s="27">
        <f t="shared" ca="1" si="25"/>
        <v>0.92587472264891624</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RR7ENPaediatrics</v>
      </c>
      <c r="D20" s="55" t="str">
        <f t="shared" si="12"/>
        <v>RR7EN</v>
      </c>
      <c r="E20" s="73" t="s">
        <v>3110</v>
      </c>
      <c r="F20" s="25" t="s">
        <v>8838</v>
      </c>
      <c r="G20" s="2" t="s">
        <v>14695</v>
      </c>
      <c r="H20" s="57"/>
      <c r="I20" s="3">
        <v>0</v>
      </c>
      <c r="J20" s="5">
        <v>0</v>
      </c>
      <c r="K20" s="5">
        <v>0</v>
      </c>
      <c r="L20" s="5">
        <v>0</v>
      </c>
      <c r="M20" s="5"/>
      <c r="N20" s="5"/>
      <c r="O20" s="5"/>
      <c r="P20" s="5"/>
      <c r="Q20" s="5">
        <v>0</v>
      </c>
      <c r="R20" s="5">
        <v>0</v>
      </c>
      <c r="S20" s="6">
        <v>0</v>
      </c>
      <c r="T20" s="5">
        <v>0</v>
      </c>
      <c r="U20" s="5"/>
      <c r="V20" s="6"/>
      <c r="W20" s="6"/>
      <c r="X20" s="6"/>
      <c r="Y20" s="6"/>
      <c r="Z20" s="6"/>
      <c r="AA20" s="6"/>
      <c r="AB20" s="6"/>
      <c r="AC20" s="6"/>
      <c r="AD20" s="4" t="str">
        <f t="shared" ca="1" si="13"/>
        <v>-</v>
      </c>
      <c r="AE20" s="4" t="str">
        <f t="shared" ca="1" si="14"/>
        <v>-</v>
      </c>
      <c r="AF20" s="4" t="str">
        <f t="shared" ca="1" si="15"/>
        <v>-</v>
      </c>
      <c r="AG20" s="4" t="str">
        <f t="shared" ca="1" si="16"/>
        <v>-</v>
      </c>
      <c r="AH20" s="4" t="str">
        <f t="shared" ca="1" si="17"/>
        <v>-</v>
      </c>
      <c r="AI20" s="4" t="str">
        <f t="shared" ca="1" si="18"/>
        <v>-</v>
      </c>
      <c r="AJ20" s="4" t="str">
        <f t="shared" ca="1" si="19"/>
        <v>-</v>
      </c>
      <c r="AK20" s="27" t="str">
        <f t="shared" ca="1" si="20"/>
        <v>-</v>
      </c>
      <c r="AL20" s="27" t="str">
        <f t="shared" ca="1" si="21"/>
        <v>-</v>
      </c>
      <c r="AM20" s="27" t="str">
        <f t="shared" ca="1" si="22"/>
        <v>-</v>
      </c>
      <c r="AN20" s="27" t="str">
        <f t="shared" ca="1" si="23"/>
        <v>-</v>
      </c>
      <c r="AO20" s="27" t="str">
        <f t="shared" ca="1" si="24"/>
        <v>-</v>
      </c>
      <c r="AP20" s="27" t="str">
        <f t="shared" ca="1" si="25"/>
        <v>-</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RR7ENSpecial Care Baby Unit</v>
      </c>
      <c r="D21" s="55" t="str">
        <f t="shared" si="12"/>
        <v>RR7EN</v>
      </c>
      <c r="E21" s="73" t="s">
        <v>3110</v>
      </c>
      <c r="F21" s="25" t="s">
        <v>9155</v>
      </c>
      <c r="G21" s="2" t="s">
        <v>14695</v>
      </c>
      <c r="H21" s="57"/>
      <c r="I21" s="3">
        <v>1618.709589041096</v>
      </c>
      <c r="J21" s="5">
        <v>1182.8999999999999</v>
      </c>
      <c r="K21" s="5">
        <v>162.68630136986303</v>
      </c>
      <c r="L21" s="5">
        <v>122.35</v>
      </c>
      <c r="M21" s="5"/>
      <c r="N21" s="5"/>
      <c r="O21" s="5"/>
      <c r="P21" s="5"/>
      <c r="Q21" s="5">
        <v>651</v>
      </c>
      <c r="R21" s="5">
        <v>688.73333333333346</v>
      </c>
      <c r="S21" s="6">
        <v>325.5</v>
      </c>
      <c r="T21" s="5">
        <v>262.4666666666667</v>
      </c>
      <c r="U21" s="5"/>
      <c r="V21" s="6"/>
      <c r="W21" s="6"/>
      <c r="X21" s="6"/>
      <c r="Y21" s="6"/>
      <c r="Z21" s="6"/>
      <c r="AA21" s="6"/>
      <c r="AB21" s="6"/>
      <c r="AC21" s="6">
        <v>112</v>
      </c>
      <c r="AD21" s="4">
        <f t="shared" ca="1" si="13"/>
        <v>16.711011904761904</v>
      </c>
      <c r="AE21" s="4">
        <f t="shared" ca="1" si="14"/>
        <v>3.4358630952380955</v>
      </c>
      <c r="AF21" s="4">
        <f t="shared" ca="1" si="15"/>
        <v>0</v>
      </c>
      <c r="AG21" s="4">
        <f t="shared" ca="1" si="16"/>
        <v>0</v>
      </c>
      <c r="AH21" s="4">
        <f t="shared" ca="1" si="17"/>
        <v>0</v>
      </c>
      <c r="AI21" s="4">
        <f t="shared" ca="1" si="18"/>
        <v>0</v>
      </c>
      <c r="AJ21" s="4">
        <f t="shared" ca="1" si="19"/>
        <v>20.146874999999998</v>
      </c>
      <c r="AK21" s="27">
        <f t="shared" ca="1" si="20"/>
        <v>0.73076727784181195</v>
      </c>
      <c r="AL21" s="27">
        <f t="shared" ca="1" si="21"/>
        <v>0.75206086173070275</v>
      </c>
      <c r="AM21" s="27" t="str">
        <f t="shared" ca="1" si="22"/>
        <v>-</v>
      </c>
      <c r="AN21" s="27" t="str">
        <f t="shared" ca="1" si="23"/>
        <v>-</v>
      </c>
      <c r="AO21" s="27">
        <f t="shared" ca="1" si="24"/>
        <v>1.0579621095750129</v>
      </c>
      <c r="AP21" s="27">
        <f t="shared" ca="1" si="25"/>
        <v>0.80634920634920648</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RR7ENSt. Bedes</v>
      </c>
      <c r="D22" s="55" t="str">
        <f t="shared" si="12"/>
        <v>RR7EN</v>
      </c>
      <c r="E22" s="74" t="s">
        <v>3110</v>
      </c>
      <c r="F22" s="25" t="s">
        <v>9907</v>
      </c>
      <c r="G22" s="2" t="s">
        <v>14675</v>
      </c>
      <c r="H22" s="57"/>
      <c r="I22" s="3">
        <v>1004.145205479452</v>
      </c>
      <c r="J22" s="5">
        <v>827.93333333333328</v>
      </c>
      <c r="K22" s="5">
        <v>843.49726027397264</v>
      </c>
      <c r="L22" s="5">
        <v>731.85</v>
      </c>
      <c r="M22" s="5"/>
      <c r="N22" s="5"/>
      <c r="O22" s="5"/>
      <c r="P22" s="5"/>
      <c r="Q22" s="5">
        <v>651</v>
      </c>
      <c r="R22" s="5">
        <v>669.49999999999977</v>
      </c>
      <c r="S22" s="6">
        <v>325.5</v>
      </c>
      <c r="T22" s="5">
        <v>402.84999999999985</v>
      </c>
      <c r="U22" s="5"/>
      <c r="V22" s="6"/>
      <c r="W22" s="6"/>
      <c r="X22" s="6"/>
      <c r="Y22" s="6"/>
      <c r="Z22" s="6"/>
      <c r="AA22" s="6"/>
      <c r="AB22" s="6"/>
      <c r="AC22" s="6">
        <v>290</v>
      </c>
      <c r="AD22" s="4">
        <f t="shared" ca="1" si="13"/>
        <v>5.1635632183908031</v>
      </c>
      <c r="AE22" s="4">
        <f t="shared" ca="1" si="14"/>
        <v>3.9127586206896545</v>
      </c>
      <c r="AF22" s="4">
        <f t="shared" ca="1" si="15"/>
        <v>0</v>
      </c>
      <c r="AG22" s="4">
        <f t="shared" ca="1" si="16"/>
        <v>0</v>
      </c>
      <c r="AH22" s="4">
        <f t="shared" ca="1" si="17"/>
        <v>0</v>
      </c>
      <c r="AI22" s="4">
        <f t="shared" ca="1" si="18"/>
        <v>0</v>
      </c>
      <c r="AJ22" s="4">
        <f t="shared" ca="1" si="19"/>
        <v>9.0763218390804585</v>
      </c>
      <c r="AK22" s="27">
        <f t="shared" ca="1" si="20"/>
        <v>0.82451554697013929</v>
      </c>
      <c r="AL22" s="27">
        <f t="shared" ca="1" si="21"/>
        <v>0.86763767289806137</v>
      </c>
      <c r="AM22" s="27" t="str">
        <f t="shared" ca="1" si="22"/>
        <v>-</v>
      </c>
      <c r="AN22" s="27" t="str">
        <f t="shared" ca="1" si="23"/>
        <v>-</v>
      </c>
      <c r="AO22" s="27">
        <f t="shared" ca="1" si="24"/>
        <v>1.0284178187403989</v>
      </c>
      <c r="AP22" s="27">
        <f t="shared" ca="1" si="25"/>
        <v>1.23763440860215</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RR7ENSunniside Unit</v>
      </c>
      <c r="D23" s="55" t="str">
        <f t="shared" si="12"/>
        <v>RR7EN</v>
      </c>
      <c r="E23" s="74" t="s">
        <v>3110</v>
      </c>
      <c r="F23" s="25" t="s">
        <v>9908</v>
      </c>
      <c r="G23" s="2" t="s">
        <v>14710</v>
      </c>
      <c r="H23" s="57"/>
      <c r="I23" s="3">
        <v>1315.6952054794522</v>
      </c>
      <c r="J23" s="5">
        <v>1281.7333333333336</v>
      </c>
      <c r="K23" s="5">
        <v>517.99726027397264</v>
      </c>
      <c r="L23" s="5">
        <v>791.15</v>
      </c>
      <c r="M23" s="5"/>
      <c r="N23" s="5"/>
      <c r="O23" s="5"/>
      <c r="P23" s="5"/>
      <c r="Q23" s="5">
        <v>488.25</v>
      </c>
      <c r="R23" s="5">
        <v>378.76666666666671</v>
      </c>
      <c r="S23" s="6">
        <v>651</v>
      </c>
      <c r="T23" s="5">
        <v>847.71666666666681</v>
      </c>
      <c r="U23" s="5"/>
      <c r="V23" s="6"/>
      <c r="W23" s="6"/>
      <c r="X23" s="6"/>
      <c r="Y23" s="6"/>
      <c r="Z23" s="6"/>
      <c r="AA23" s="6"/>
      <c r="AB23" s="6"/>
      <c r="AC23" s="6">
        <v>256</v>
      </c>
      <c r="AD23" s="4">
        <f t="shared" ca="1" si="13"/>
        <v>6.4863281250000009</v>
      </c>
      <c r="AE23" s="4">
        <f t="shared" ca="1" si="14"/>
        <v>6.4018229166666671</v>
      </c>
      <c r="AF23" s="4">
        <f t="shared" ca="1" si="15"/>
        <v>0</v>
      </c>
      <c r="AG23" s="4">
        <f t="shared" ca="1" si="16"/>
        <v>0</v>
      </c>
      <c r="AH23" s="4">
        <f t="shared" ca="1" si="17"/>
        <v>0</v>
      </c>
      <c r="AI23" s="4">
        <f t="shared" ca="1" si="18"/>
        <v>0</v>
      </c>
      <c r="AJ23" s="4">
        <f t="shared" ca="1" si="19"/>
        <v>12.888151041666669</v>
      </c>
      <c r="AK23" s="27">
        <f t="shared" ca="1" si="20"/>
        <v>0.97418712783577976</v>
      </c>
      <c r="AL23" s="27">
        <f t="shared" ca="1" si="21"/>
        <v>1.5273246804076817</v>
      </c>
      <c r="AM23" s="27" t="str">
        <f t="shared" ca="1" si="22"/>
        <v>-</v>
      </c>
      <c r="AN23" s="27" t="str">
        <f t="shared" ca="1" si="23"/>
        <v>-</v>
      </c>
      <c r="AO23" s="27">
        <f t="shared" ca="1" si="24"/>
        <v>0.77576378221539521</v>
      </c>
      <c r="AP23" s="27">
        <f t="shared" ca="1" si="25"/>
        <v>1.3021761392729136</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RR7ENWard 10</v>
      </c>
      <c r="D24" s="55" t="str">
        <f t="shared" si="12"/>
        <v>RR7EN</v>
      </c>
      <c r="E24" s="74" t="s">
        <v>3110</v>
      </c>
      <c r="F24" s="25" t="s">
        <v>8364</v>
      </c>
      <c r="G24" s="2" t="s">
        <v>14685</v>
      </c>
      <c r="H24" s="57"/>
      <c r="I24" s="3">
        <v>1631.9589041095887</v>
      </c>
      <c r="J24" s="5">
        <v>1457.2833333333331</v>
      </c>
      <c r="K24" s="5">
        <v>1269.1315068493152</v>
      </c>
      <c r="L24" s="5">
        <v>1119.8499999999999</v>
      </c>
      <c r="M24" s="5"/>
      <c r="N24" s="5"/>
      <c r="O24" s="5"/>
      <c r="P24" s="5"/>
      <c r="Q24" s="5">
        <v>651</v>
      </c>
      <c r="R24" s="5">
        <v>677.66666666666663</v>
      </c>
      <c r="S24" s="6">
        <v>651</v>
      </c>
      <c r="T24" s="5">
        <v>775.61666666666667</v>
      </c>
      <c r="U24" s="5"/>
      <c r="V24" s="6"/>
      <c r="W24" s="6"/>
      <c r="X24" s="6"/>
      <c r="Y24" s="6"/>
      <c r="Z24" s="6"/>
      <c r="AA24" s="6"/>
      <c r="AB24" s="6"/>
      <c r="AC24" s="6">
        <v>716</v>
      </c>
      <c r="AD24" s="4">
        <f t="shared" ca="1" si="13"/>
        <v>2.9817737430167597</v>
      </c>
      <c r="AE24" s="4">
        <f t="shared" ca="1" si="14"/>
        <v>2.6472998137802608</v>
      </c>
      <c r="AF24" s="4">
        <f t="shared" ca="1" si="15"/>
        <v>0</v>
      </c>
      <c r="AG24" s="4">
        <f t="shared" ca="1" si="16"/>
        <v>0</v>
      </c>
      <c r="AH24" s="4">
        <f t="shared" ca="1" si="17"/>
        <v>0</v>
      </c>
      <c r="AI24" s="4">
        <f t="shared" ca="1" si="18"/>
        <v>0</v>
      </c>
      <c r="AJ24" s="4">
        <f t="shared" ca="1" si="19"/>
        <v>5.62907355679702</v>
      </c>
      <c r="AK24" s="27">
        <f t="shared" ca="1" si="20"/>
        <v>0.89296570499637662</v>
      </c>
      <c r="AL24" s="27">
        <f t="shared" ca="1" si="21"/>
        <v>0.8823750682701792</v>
      </c>
      <c r="AM24" s="27" t="str">
        <f t="shared" ca="1" si="22"/>
        <v>-</v>
      </c>
      <c r="AN24" s="27" t="str">
        <f t="shared" ca="1" si="23"/>
        <v>-</v>
      </c>
      <c r="AO24" s="27">
        <f t="shared" ca="1" si="24"/>
        <v>1.0409626216077827</v>
      </c>
      <c r="AP24" s="27">
        <f t="shared" ca="1" si="25"/>
        <v>1.1914234511008706</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RR7ENWard 14a Gastro</v>
      </c>
      <c r="D25" s="55" t="str">
        <f t="shared" si="12"/>
        <v>RR7EN</v>
      </c>
      <c r="E25" s="74" t="s">
        <v>3110</v>
      </c>
      <c r="F25" s="25" t="s">
        <v>14869</v>
      </c>
      <c r="G25" s="2" t="s">
        <v>14666</v>
      </c>
      <c r="H25" s="57"/>
      <c r="I25" s="3">
        <v>1306.4589041095887</v>
      </c>
      <c r="J25" s="5">
        <v>1435.65</v>
      </c>
      <c r="K25" s="5">
        <v>1269.1315068493152</v>
      </c>
      <c r="L25" s="5">
        <v>1333.9000000000003</v>
      </c>
      <c r="M25" s="5"/>
      <c r="N25" s="5"/>
      <c r="O25" s="5"/>
      <c r="P25" s="5"/>
      <c r="Q25" s="5">
        <v>976.5</v>
      </c>
      <c r="R25" s="5">
        <v>855.6166666666669</v>
      </c>
      <c r="S25" s="6">
        <v>651</v>
      </c>
      <c r="T25" s="5">
        <v>763.3</v>
      </c>
      <c r="U25" s="5"/>
      <c r="V25" s="6"/>
      <c r="W25" s="6"/>
      <c r="X25" s="6"/>
      <c r="Y25" s="6"/>
      <c r="Z25" s="6"/>
      <c r="AA25" s="6"/>
      <c r="AB25" s="6"/>
      <c r="AC25" s="6">
        <v>788</v>
      </c>
      <c r="AD25" s="4">
        <f t="shared" ca="1" si="13"/>
        <v>2.9076988155668362</v>
      </c>
      <c r="AE25" s="4">
        <f t="shared" ca="1" si="14"/>
        <v>2.6614213197969545</v>
      </c>
      <c r="AF25" s="4">
        <f t="shared" ca="1" si="15"/>
        <v>0</v>
      </c>
      <c r="AG25" s="4">
        <f t="shared" ca="1" si="16"/>
        <v>0</v>
      </c>
      <c r="AH25" s="4">
        <f t="shared" ca="1" si="17"/>
        <v>0</v>
      </c>
      <c r="AI25" s="4">
        <f t="shared" ca="1" si="18"/>
        <v>0</v>
      </c>
      <c r="AJ25" s="4">
        <f t="shared" ca="1" si="19"/>
        <v>5.5691201353637911</v>
      </c>
      <c r="AK25" s="27">
        <f t="shared" ca="1" si="20"/>
        <v>1.0988864597914474</v>
      </c>
      <c r="AL25" s="27">
        <f t="shared" ca="1" si="21"/>
        <v>1.0510337130558489</v>
      </c>
      <c r="AM25" s="27" t="str">
        <f t="shared" ca="1" si="22"/>
        <v>-</v>
      </c>
      <c r="AN25" s="27" t="str">
        <f t="shared" ca="1" si="23"/>
        <v>-</v>
      </c>
      <c r="AO25" s="27">
        <f t="shared" ca="1" si="24"/>
        <v>0.87620754394947964</v>
      </c>
      <c r="AP25" s="27">
        <f t="shared" ca="1" si="25"/>
        <v>1.1725038402457757</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RR7ENWard 12</v>
      </c>
      <c r="D26" s="55" t="str">
        <f t="shared" si="12"/>
        <v>RR7EN</v>
      </c>
      <c r="E26" s="74" t="s">
        <v>3110</v>
      </c>
      <c r="F26" s="25" t="s">
        <v>8750</v>
      </c>
      <c r="G26" s="2" t="s">
        <v>14665</v>
      </c>
      <c r="H26" s="57"/>
      <c r="I26" s="3">
        <v>1631.9589041095887</v>
      </c>
      <c r="J26" s="5">
        <v>1378.6666666666665</v>
      </c>
      <c r="K26" s="5">
        <v>1269.1315068493152</v>
      </c>
      <c r="L26" s="5">
        <v>1107.3999999999999</v>
      </c>
      <c r="M26" s="5"/>
      <c r="N26" s="5"/>
      <c r="O26" s="5"/>
      <c r="P26" s="5"/>
      <c r="Q26" s="5">
        <v>651</v>
      </c>
      <c r="R26" s="5">
        <v>684.31666666666672</v>
      </c>
      <c r="S26" s="6">
        <v>651</v>
      </c>
      <c r="T26" s="5">
        <v>654.40000000000009</v>
      </c>
      <c r="U26" s="5"/>
      <c r="V26" s="6"/>
      <c r="W26" s="6"/>
      <c r="X26" s="6"/>
      <c r="Y26" s="6"/>
      <c r="Z26" s="6"/>
      <c r="AA26" s="6"/>
      <c r="AB26" s="6"/>
      <c r="AC26" s="6">
        <v>789</v>
      </c>
      <c r="AD26" s="4">
        <f t="shared" ca="1" si="13"/>
        <v>2.6146810308407265</v>
      </c>
      <c r="AE26" s="4">
        <f t="shared" ca="1" si="14"/>
        <v>2.2329531051964513</v>
      </c>
      <c r="AF26" s="4">
        <f t="shared" ca="1" si="15"/>
        <v>0</v>
      </c>
      <c r="AG26" s="4">
        <f t="shared" ca="1" si="16"/>
        <v>0</v>
      </c>
      <c r="AH26" s="4">
        <f t="shared" ca="1" si="17"/>
        <v>0</v>
      </c>
      <c r="AI26" s="4">
        <f t="shared" ca="1" si="18"/>
        <v>0</v>
      </c>
      <c r="AJ26" s="4">
        <f t="shared" ca="1" si="19"/>
        <v>4.8476341360371782</v>
      </c>
      <c r="AK26" s="27">
        <f t="shared" ca="1" si="20"/>
        <v>0.84479251480837947</v>
      </c>
      <c r="AL26" s="27">
        <f t="shared" ca="1" si="21"/>
        <v>0.87256521016421518</v>
      </c>
      <c r="AM26" s="27" t="str">
        <f t="shared" ca="1" si="22"/>
        <v>-</v>
      </c>
      <c r="AN26" s="27" t="str">
        <f t="shared" ca="1" si="23"/>
        <v>-</v>
      </c>
      <c r="AO26" s="27">
        <f t="shared" ca="1" si="24"/>
        <v>1.0511776753712239</v>
      </c>
      <c r="AP26" s="27">
        <f t="shared" ca="1" si="25"/>
        <v>1.0052227342549924</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RR7ENWard 14 Medicine</v>
      </c>
      <c r="D27" s="55" t="str">
        <f t="shared" si="12"/>
        <v>RR7EN</v>
      </c>
      <c r="E27" s="74" t="s">
        <v>3110</v>
      </c>
      <c r="F27" s="25" t="s">
        <v>14438</v>
      </c>
      <c r="G27" s="2" t="s">
        <v>14665</v>
      </c>
      <c r="H27" s="57"/>
      <c r="I27" s="3">
        <v>2056.5739726027396</v>
      </c>
      <c r="J27" s="5">
        <v>1468.1333333333334</v>
      </c>
      <c r="K27" s="5">
        <v>1269.1315068493152</v>
      </c>
      <c r="L27" s="5">
        <v>1114.9666666666667</v>
      </c>
      <c r="M27" s="5"/>
      <c r="N27" s="5"/>
      <c r="O27" s="5"/>
      <c r="P27" s="5"/>
      <c r="Q27" s="5">
        <v>976.5</v>
      </c>
      <c r="R27" s="5">
        <v>709.35</v>
      </c>
      <c r="S27" s="6">
        <v>651</v>
      </c>
      <c r="T27" s="5">
        <v>671.46666666666647</v>
      </c>
      <c r="U27" s="5"/>
      <c r="V27" s="6"/>
      <c r="W27" s="6"/>
      <c r="X27" s="6"/>
      <c r="Y27" s="6"/>
      <c r="Z27" s="6"/>
      <c r="AA27" s="6"/>
      <c r="AB27" s="6"/>
      <c r="AC27" s="6">
        <v>778</v>
      </c>
      <c r="AD27" s="4">
        <f t="shared" ca="1" si="13"/>
        <v>2.7988217652099405</v>
      </c>
      <c r="AE27" s="4">
        <f t="shared" ca="1" si="14"/>
        <v>2.2961868037703512</v>
      </c>
      <c r="AF27" s="4">
        <f t="shared" ca="1" si="15"/>
        <v>0</v>
      </c>
      <c r="AG27" s="4">
        <f t="shared" ca="1" si="16"/>
        <v>0</v>
      </c>
      <c r="AH27" s="4">
        <f t="shared" ca="1" si="17"/>
        <v>0</v>
      </c>
      <c r="AI27" s="4">
        <f t="shared" ca="1" si="18"/>
        <v>0</v>
      </c>
      <c r="AJ27" s="4">
        <f t="shared" ca="1" si="19"/>
        <v>5.0950085689802913</v>
      </c>
      <c r="AK27" s="27">
        <f t="shared" ca="1" si="20"/>
        <v>0.71387334124204005</v>
      </c>
      <c r="AL27" s="27">
        <f t="shared" ca="1" si="21"/>
        <v>0.87852729260077178</v>
      </c>
      <c r="AM27" s="27" t="str">
        <f t="shared" ca="1" si="22"/>
        <v>-</v>
      </c>
      <c r="AN27" s="27" t="str">
        <f t="shared" ca="1" si="23"/>
        <v>-</v>
      </c>
      <c r="AO27" s="27">
        <f t="shared" ca="1" si="24"/>
        <v>0.72642089093702</v>
      </c>
      <c r="AP27" s="27">
        <f t="shared" ca="1" si="25"/>
        <v>1.031438812083973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RR7ENWard 21 Trauma &amp; Ortho</v>
      </c>
      <c r="D28" s="55" t="str">
        <f t="shared" si="12"/>
        <v>RR7EN</v>
      </c>
      <c r="E28" s="74" t="s">
        <v>3110</v>
      </c>
      <c r="F28" s="25" t="s">
        <v>14870</v>
      </c>
      <c r="G28" s="2" t="s">
        <v>14650</v>
      </c>
      <c r="H28" s="57"/>
      <c r="I28" s="3">
        <v>1727.3794520547945</v>
      </c>
      <c r="J28" s="5">
        <v>1806.2666666666664</v>
      </c>
      <c r="K28" s="5">
        <v>1830.3164383561643</v>
      </c>
      <c r="L28" s="5">
        <v>1355.9166666666667</v>
      </c>
      <c r="M28" s="5"/>
      <c r="N28" s="5"/>
      <c r="O28" s="5"/>
      <c r="P28" s="5"/>
      <c r="Q28" s="5">
        <v>976.5</v>
      </c>
      <c r="R28" s="5">
        <v>972.18333333333374</v>
      </c>
      <c r="S28" s="6">
        <v>976.5</v>
      </c>
      <c r="T28" s="5">
        <v>979.90000000000043</v>
      </c>
      <c r="U28" s="5"/>
      <c r="V28" s="6"/>
      <c r="W28" s="6"/>
      <c r="X28" s="6"/>
      <c r="Y28" s="6"/>
      <c r="Z28" s="6"/>
      <c r="AA28" s="6"/>
      <c r="AB28" s="6"/>
      <c r="AC28" s="6">
        <v>794</v>
      </c>
      <c r="AD28" s="4">
        <f t="shared" ca="1" si="13"/>
        <v>3.4993073047858947</v>
      </c>
      <c r="AE28" s="4">
        <f t="shared" ca="1" si="14"/>
        <v>2.9418345927791778</v>
      </c>
      <c r="AF28" s="4">
        <f t="shared" ca="1" si="15"/>
        <v>0</v>
      </c>
      <c r="AG28" s="4">
        <f t="shared" ca="1" si="16"/>
        <v>0</v>
      </c>
      <c r="AH28" s="4">
        <f t="shared" ca="1" si="17"/>
        <v>0</v>
      </c>
      <c r="AI28" s="4">
        <f t="shared" ca="1" si="18"/>
        <v>0</v>
      </c>
      <c r="AJ28" s="4">
        <f t="shared" ca="1" si="19"/>
        <v>6.441141897565072</v>
      </c>
      <c r="AK28" s="27">
        <f t="shared" ca="1" si="20"/>
        <v>1.0456687235210724</v>
      </c>
      <c r="AL28" s="27">
        <f t="shared" ca="1" si="21"/>
        <v>0.74080997047944153</v>
      </c>
      <c r="AM28" s="27" t="str">
        <f t="shared" ca="1" si="22"/>
        <v>-</v>
      </c>
      <c r="AN28" s="27" t="str">
        <f t="shared" ca="1" si="23"/>
        <v>-</v>
      </c>
      <c r="AO28" s="27">
        <f t="shared" ca="1" si="24"/>
        <v>0.99557945041816054</v>
      </c>
      <c r="AP28" s="27">
        <f t="shared" ca="1" si="25"/>
        <v>1.003481822836662</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RR7ENWard 28  Orthopaedic Elective Ward</v>
      </c>
      <c r="D29" s="55" t="str">
        <f t="shared" si="12"/>
        <v>RR7EN</v>
      </c>
      <c r="E29" s="74" t="s">
        <v>3110</v>
      </c>
      <c r="F29" s="25" t="s">
        <v>14871</v>
      </c>
      <c r="G29" s="2" t="s">
        <v>14650</v>
      </c>
      <c r="H29" s="57"/>
      <c r="I29" s="3">
        <v>1288.495890410959</v>
      </c>
      <c r="J29" s="5">
        <v>920.5</v>
      </c>
      <c r="K29" s="5">
        <v>1451.9465753424656</v>
      </c>
      <c r="L29" s="5">
        <v>387.25</v>
      </c>
      <c r="M29" s="5"/>
      <c r="N29" s="5"/>
      <c r="O29" s="5"/>
      <c r="P29" s="5"/>
      <c r="Q29" s="5">
        <v>651</v>
      </c>
      <c r="R29" s="5">
        <v>653.6333333333331</v>
      </c>
      <c r="S29" s="6">
        <v>325.5</v>
      </c>
      <c r="T29" s="5">
        <v>63.216666666666669</v>
      </c>
      <c r="U29" s="5"/>
      <c r="V29" s="6"/>
      <c r="W29" s="6"/>
      <c r="X29" s="6"/>
      <c r="Y29" s="6"/>
      <c r="Z29" s="6"/>
      <c r="AA29" s="6"/>
      <c r="AB29" s="6"/>
      <c r="AC29" s="6">
        <v>157</v>
      </c>
      <c r="AD29" s="4">
        <f t="shared" ca="1" si="13"/>
        <v>10.02632696390658</v>
      </c>
      <c r="AE29" s="4">
        <f t="shared" ca="1" si="14"/>
        <v>2.8692144373673036</v>
      </c>
      <c r="AF29" s="4">
        <f t="shared" ca="1" si="15"/>
        <v>0</v>
      </c>
      <c r="AG29" s="4">
        <f t="shared" ca="1" si="16"/>
        <v>0</v>
      </c>
      <c r="AH29" s="4">
        <f t="shared" ca="1" si="17"/>
        <v>0</v>
      </c>
      <c r="AI29" s="4">
        <f t="shared" ca="1" si="18"/>
        <v>0</v>
      </c>
      <c r="AJ29" s="4">
        <f t="shared" ca="1" si="19"/>
        <v>12.895541401273885</v>
      </c>
      <c r="AK29" s="27">
        <f t="shared" ca="1" si="20"/>
        <v>0.71439886370643479</v>
      </c>
      <c r="AL29" s="27">
        <f t="shared" ca="1" si="21"/>
        <v>0.26671091524745716</v>
      </c>
      <c r="AM29" s="27" t="str">
        <f t="shared" ca="1" si="22"/>
        <v>-</v>
      </c>
      <c r="AN29" s="27" t="str">
        <f t="shared" ca="1" si="23"/>
        <v>-</v>
      </c>
      <c r="AO29" s="27">
        <f t="shared" ca="1" si="24"/>
        <v>1.0040450588837682</v>
      </c>
      <c r="AP29" s="27">
        <f t="shared" ca="1" si="25"/>
        <v>0.19421402969790066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xml:space="preserve">RR7ENWard 22 Gen Medicine                                                     </v>
      </c>
      <c r="D30" s="55" t="str">
        <f t="shared" si="12"/>
        <v>RR7EN</v>
      </c>
      <c r="E30" s="74" t="s">
        <v>3110</v>
      </c>
      <c r="F30" s="25" t="s">
        <v>14872</v>
      </c>
      <c r="G30" s="2" t="s">
        <v>14699</v>
      </c>
      <c r="H30" s="57"/>
      <c r="I30" s="3">
        <v>1841.9095890410958</v>
      </c>
      <c r="J30" s="5">
        <v>1494.6333333333332</v>
      </c>
      <c r="K30" s="5">
        <v>2018.2273972602743</v>
      </c>
      <c r="L30" s="5">
        <v>1467.4666666666669</v>
      </c>
      <c r="M30" s="5"/>
      <c r="N30" s="5"/>
      <c r="O30" s="5"/>
      <c r="P30" s="5"/>
      <c r="Q30" s="5">
        <v>651</v>
      </c>
      <c r="R30" s="5">
        <v>982.61666666666702</v>
      </c>
      <c r="S30" s="6">
        <v>651</v>
      </c>
      <c r="T30" s="5">
        <v>665.4166666666664</v>
      </c>
      <c r="U30" s="5"/>
      <c r="V30" s="6"/>
      <c r="W30" s="6"/>
      <c r="X30" s="6"/>
      <c r="Y30" s="6"/>
      <c r="Z30" s="6"/>
      <c r="AA30" s="6"/>
      <c r="AB30" s="6"/>
      <c r="AC30" s="6">
        <v>920</v>
      </c>
      <c r="AD30" s="4">
        <f t="shared" ca="1" si="13"/>
        <v>2.692663043478261</v>
      </c>
      <c r="AE30" s="4">
        <f t="shared" ca="1" si="14"/>
        <v>2.3183514492753621</v>
      </c>
      <c r="AF30" s="4">
        <f t="shared" ca="1" si="15"/>
        <v>0</v>
      </c>
      <c r="AG30" s="4">
        <f t="shared" ca="1" si="16"/>
        <v>0</v>
      </c>
      <c r="AH30" s="4">
        <f t="shared" ca="1" si="17"/>
        <v>0</v>
      </c>
      <c r="AI30" s="4">
        <f t="shared" ca="1" si="18"/>
        <v>0</v>
      </c>
      <c r="AJ30" s="4">
        <f t="shared" ca="1" si="19"/>
        <v>5.0110144927536231</v>
      </c>
      <c r="AK30" s="27">
        <f t="shared" ca="1" si="20"/>
        <v>0.81145857659139731</v>
      </c>
      <c r="AL30" s="27">
        <f t="shared" ca="1" si="21"/>
        <v>0.72710670197953897</v>
      </c>
      <c r="AM30" s="27" t="str">
        <f t="shared" ca="1" si="22"/>
        <v>-</v>
      </c>
      <c r="AN30" s="27" t="str">
        <f t="shared" ca="1" si="23"/>
        <v>-</v>
      </c>
      <c r="AO30" s="27">
        <f t="shared" ca="1" si="24"/>
        <v>1.5093958013312858</v>
      </c>
      <c r="AP30" s="27">
        <f t="shared" ca="1" si="25"/>
        <v>1.0221454173067073</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RR7ENWard 23 Jubilee Wing</v>
      </c>
      <c r="D31" s="55" t="str">
        <f t="shared" si="12"/>
        <v>RR7EN</v>
      </c>
      <c r="E31" s="74" t="s">
        <v>3110</v>
      </c>
      <c r="F31" s="25" t="s">
        <v>9915</v>
      </c>
      <c r="G31" s="2" t="s">
        <v>14699</v>
      </c>
      <c r="H31" s="57"/>
      <c r="I31" s="3">
        <v>1423.027397260274</v>
      </c>
      <c r="J31" s="5">
        <v>755.2166666666667</v>
      </c>
      <c r="K31" s="5">
        <v>1600.364383561644</v>
      </c>
      <c r="L31" s="5">
        <v>425.88333333333333</v>
      </c>
      <c r="M31" s="5"/>
      <c r="N31" s="5"/>
      <c r="O31" s="5"/>
      <c r="P31" s="5"/>
      <c r="Q31" s="5">
        <v>651</v>
      </c>
      <c r="R31" s="5">
        <v>447.06666666666632</v>
      </c>
      <c r="S31" s="6">
        <v>651</v>
      </c>
      <c r="T31" s="5">
        <v>175.45000000000002</v>
      </c>
      <c r="U31" s="5"/>
      <c r="V31" s="6"/>
      <c r="W31" s="6"/>
      <c r="X31" s="6"/>
      <c r="Y31" s="6"/>
      <c r="Z31" s="6"/>
      <c r="AA31" s="6"/>
      <c r="AB31" s="6"/>
      <c r="AC31" s="6">
        <v>233</v>
      </c>
      <c r="AD31" s="4">
        <f t="shared" ca="1" si="13"/>
        <v>5.1600143061516439</v>
      </c>
      <c r="AE31" s="4">
        <f t="shared" ca="1" si="14"/>
        <v>2.5808297567954224</v>
      </c>
      <c r="AF31" s="4">
        <f t="shared" ca="1" si="15"/>
        <v>0</v>
      </c>
      <c r="AG31" s="4">
        <f t="shared" ca="1" si="16"/>
        <v>0</v>
      </c>
      <c r="AH31" s="4">
        <f t="shared" ca="1" si="17"/>
        <v>0</v>
      </c>
      <c r="AI31" s="4">
        <f t="shared" ca="1" si="18"/>
        <v>0</v>
      </c>
      <c r="AJ31" s="4">
        <f t="shared" ca="1" si="19"/>
        <v>7.7408440629470654</v>
      </c>
      <c r="AK31" s="27">
        <f t="shared" ca="1" si="20"/>
        <v>0.53071126256646228</v>
      </c>
      <c r="AL31" s="27">
        <f t="shared" ca="1" si="21"/>
        <v>0.2661164780395332</v>
      </c>
      <c r="AM31" s="27" t="str">
        <f t="shared" ca="1" si="22"/>
        <v>-</v>
      </c>
      <c r="AN31" s="27" t="str">
        <f t="shared" ca="1" si="23"/>
        <v>-</v>
      </c>
      <c r="AO31" s="27">
        <f t="shared" ca="1" si="24"/>
        <v>0.6867383512544798</v>
      </c>
      <c r="AP31" s="27">
        <f t="shared" ca="1" si="25"/>
        <v>0.26950844854070666</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RR7ENWard 24 Jubilee Wing</v>
      </c>
      <c r="D32" s="55" t="str">
        <f t="shared" si="12"/>
        <v>RR7EN</v>
      </c>
      <c r="E32" s="74" t="s">
        <v>3110</v>
      </c>
      <c r="F32" s="25" t="s">
        <v>9916</v>
      </c>
      <c r="G32" s="2" t="s">
        <v>14699</v>
      </c>
      <c r="H32" s="57"/>
      <c r="I32" s="3">
        <v>1841.9095890410958</v>
      </c>
      <c r="J32" s="5">
        <v>1846.3833333333334</v>
      </c>
      <c r="K32" s="5">
        <v>2018.2273972602743</v>
      </c>
      <c r="L32" s="5">
        <v>1245.5</v>
      </c>
      <c r="M32" s="5"/>
      <c r="N32" s="5"/>
      <c r="O32" s="5"/>
      <c r="P32" s="5"/>
      <c r="Q32" s="5">
        <v>651</v>
      </c>
      <c r="R32" s="5">
        <v>973.26666666666745</v>
      </c>
      <c r="S32" s="6">
        <v>651</v>
      </c>
      <c r="T32" s="5">
        <v>634.4166666666664</v>
      </c>
      <c r="U32" s="5"/>
      <c r="V32" s="6"/>
      <c r="W32" s="6"/>
      <c r="X32" s="6"/>
      <c r="Y32" s="6"/>
      <c r="Z32" s="6"/>
      <c r="AA32" s="6"/>
      <c r="AB32" s="6"/>
      <c r="AC32" s="6">
        <v>921</v>
      </c>
      <c r="AD32" s="4">
        <f t="shared" ca="1" si="13"/>
        <v>3.0615092290988066</v>
      </c>
      <c r="AE32" s="4">
        <f t="shared" ca="1" si="14"/>
        <v>2.0411690191820484</v>
      </c>
      <c r="AF32" s="4">
        <f t="shared" ca="1" si="15"/>
        <v>0</v>
      </c>
      <c r="AG32" s="4">
        <f t="shared" ca="1" si="16"/>
        <v>0</v>
      </c>
      <c r="AH32" s="4">
        <f t="shared" ca="1" si="17"/>
        <v>0</v>
      </c>
      <c r="AI32" s="4">
        <f t="shared" ca="1" si="18"/>
        <v>0</v>
      </c>
      <c r="AJ32" s="4">
        <f t="shared" ca="1" si="19"/>
        <v>5.1026782482808537</v>
      </c>
      <c r="AK32" s="27">
        <f t="shared" ca="1" si="20"/>
        <v>1.0024288620455941</v>
      </c>
      <c r="AL32" s="27">
        <f t="shared" ca="1" si="21"/>
        <v>0.61712570233203412</v>
      </c>
      <c r="AM32" s="27" t="str">
        <f t="shared" ca="1" si="22"/>
        <v>-</v>
      </c>
      <c r="AN32" s="27" t="str">
        <f t="shared" ca="1" si="23"/>
        <v>-</v>
      </c>
      <c r="AO32" s="27">
        <f t="shared" ca="1" si="24"/>
        <v>1.4950332821300576</v>
      </c>
      <c r="AP32" s="27">
        <f t="shared" ca="1" si="25"/>
        <v>0.9745263696876596</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RR7ENWard 25 Jubilee Wing</v>
      </c>
      <c r="D33" s="55" t="str">
        <f t="shared" si="12"/>
        <v>RR7EN</v>
      </c>
      <c r="E33" s="74" t="s">
        <v>3110</v>
      </c>
      <c r="F33" s="25" t="s">
        <v>9917</v>
      </c>
      <c r="G33" s="2" t="s">
        <v>14699</v>
      </c>
      <c r="H33" s="57"/>
      <c r="I33" s="3">
        <v>1841.9095890410958</v>
      </c>
      <c r="J33" s="5">
        <v>1648.6666666666665</v>
      </c>
      <c r="K33" s="5">
        <v>2018.2273972602743</v>
      </c>
      <c r="L33" s="5">
        <v>1428.2000000000003</v>
      </c>
      <c r="M33" s="5"/>
      <c r="N33" s="5"/>
      <c r="O33" s="5"/>
      <c r="P33" s="5"/>
      <c r="Q33" s="5">
        <v>651</v>
      </c>
      <c r="R33" s="5">
        <v>1008.7333333333339</v>
      </c>
      <c r="S33" s="6">
        <v>651</v>
      </c>
      <c r="T33" s="5">
        <v>635.69999999999982</v>
      </c>
      <c r="U33" s="5"/>
      <c r="V33" s="6"/>
      <c r="W33" s="6"/>
      <c r="X33" s="6"/>
      <c r="Y33" s="6"/>
      <c r="Z33" s="6"/>
      <c r="AA33" s="6"/>
      <c r="AB33" s="6"/>
      <c r="AC33" s="6">
        <v>929</v>
      </c>
      <c r="AD33" s="4">
        <f t="shared" ca="1" si="13"/>
        <v>2.860495156081809</v>
      </c>
      <c r="AE33" s="4">
        <f t="shared" ca="1" si="14"/>
        <v>2.2216361679224974</v>
      </c>
      <c r="AF33" s="4">
        <f t="shared" ca="1" si="15"/>
        <v>0</v>
      </c>
      <c r="AG33" s="4">
        <f t="shared" ca="1" si="16"/>
        <v>0</v>
      </c>
      <c r="AH33" s="4">
        <f t="shared" ca="1" si="17"/>
        <v>0</v>
      </c>
      <c r="AI33" s="4">
        <f t="shared" ca="1" si="18"/>
        <v>0</v>
      </c>
      <c r="AJ33" s="4">
        <f t="shared" ca="1" si="19"/>
        <v>5.0821313240043064</v>
      </c>
      <c r="AK33" s="27">
        <f t="shared" ca="1" si="20"/>
        <v>0.89508555494570596</v>
      </c>
      <c r="AL33" s="27">
        <f t="shared" ca="1" si="21"/>
        <v>0.70765068492220895</v>
      </c>
      <c r="AM33" s="27" t="str">
        <f t="shared" ca="1" si="22"/>
        <v>-</v>
      </c>
      <c r="AN33" s="27" t="str">
        <f t="shared" ca="1" si="23"/>
        <v>-</v>
      </c>
      <c r="AO33" s="27">
        <f t="shared" ca="1" si="24"/>
        <v>1.5495135688684085</v>
      </c>
      <c r="AP33" s="27">
        <f t="shared" ca="1" si="25"/>
        <v>0.97649769585253432</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RR7ENWard 26 Treat/Centre</v>
      </c>
      <c r="D34" s="55" t="str">
        <f t="shared" si="12"/>
        <v>RR7EN</v>
      </c>
      <c r="E34" s="74" t="s">
        <v>3110</v>
      </c>
      <c r="F34" s="25" t="s">
        <v>9918</v>
      </c>
      <c r="G34" s="2" t="s">
        <v>14703</v>
      </c>
      <c r="H34" s="57"/>
      <c r="I34" s="3">
        <v>1589.790410958904</v>
      </c>
      <c r="J34" s="5">
        <v>1553.6333333333328</v>
      </c>
      <c r="K34" s="5">
        <v>1685.9753424657538</v>
      </c>
      <c r="L34" s="5">
        <v>1240.2166666666667</v>
      </c>
      <c r="M34" s="5"/>
      <c r="N34" s="5"/>
      <c r="O34" s="5"/>
      <c r="P34" s="5"/>
      <c r="Q34" s="5">
        <v>976.5</v>
      </c>
      <c r="R34" s="5">
        <v>962.60000000000014</v>
      </c>
      <c r="S34" s="6">
        <v>651</v>
      </c>
      <c r="T34" s="5">
        <v>642.11666666666667</v>
      </c>
      <c r="U34" s="5"/>
      <c r="V34" s="6"/>
      <c r="W34" s="6"/>
      <c r="X34" s="6"/>
      <c r="Y34" s="6"/>
      <c r="Z34" s="6"/>
      <c r="AA34" s="6"/>
      <c r="AB34" s="6"/>
      <c r="AC34" s="6">
        <v>718</v>
      </c>
      <c r="AD34" s="4">
        <f t="shared" ca="1" si="13"/>
        <v>3.5045032497678728</v>
      </c>
      <c r="AE34" s="4">
        <f t="shared" ca="1" si="14"/>
        <v>2.6216341689879297</v>
      </c>
      <c r="AF34" s="4">
        <f t="shared" ca="1" si="15"/>
        <v>0</v>
      </c>
      <c r="AG34" s="4">
        <f t="shared" ca="1" si="16"/>
        <v>0</v>
      </c>
      <c r="AH34" s="4">
        <f t="shared" ca="1" si="17"/>
        <v>0</v>
      </c>
      <c r="AI34" s="4">
        <f t="shared" ca="1" si="18"/>
        <v>0</v>
      </c>
      <c r="AJ34" s="4">
        <f t="shared" ca="1" si="19"/>
        <v>6.1261374187558033</v>
      </c>
      <c r="AK34" s="27">
        <f t="shared" ca="1" si="20"/>
        <v>0.97725670165304201</v>
      </c>
      <c r="AL34" s="27">
        <f t="shared" ca="1" si="21"/>
        <v>0.73560783211268022</v>
      </c>
      <c r="AM34" s="27" t="str">
        <f t="shared" ca="1" si="22"/>
        <v>-</v>
      </c>
      <c r="AN34" s="27" t="str">
        <f t="shared" ca="1" si="23"/>
        <v>-</v>
      </c>
      <c r="AO34" s="27">
        <f t="shared" ca="1" si="24"/>
        <v>0.98576548899129557</v>
      </c>
      <c r="AP34" s="27">
        <f t="shared" ca="1" si="25"/>
        <v>0.98635432667690737</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RR7ENWard 27 Treat/Centre</v>
      </c>
      <c r="D35" s="55" t="str">
        <f t="shared" si="12"/>
        <v>RR7EN</v>
      </c>
      <c r="E35" s="74" t="s">
        <v>3110</v>
      </c>
      <c r="F35" s="25" t="s">
        <v>9919</v>
      </c>
      <c r="G35" s="2" t="s">
        <v>14729</v>
      </c>
      <c r="H35" s="57"/>
      <c r="I35" s="3">
        <v>1589.790410958904</v>
      </c>
      <c r="J35" s="5">
        <v>1628.6666666666667</v>
      </c>
      <c r="K35" s="5">
        <v>1685.9753424657538</v>
      </c>
      <c r="L35" s="5">
        <v>1075.7</v>
      </c>
      <c r="M35" s="5"/>
      <c r="N35" s="5"/>
      <c r="O35" s="5"/>
      <c r="P35" s="5"/>
      <c r="Q35" s="5">
        <v>976.5</v>
      </c>
      <c r="R35" s="5">
        <v>905.65000000000043</v>
      </c>
      <c r="S35" s="6">
        <v>651</v>
      </c>
      <c r="T35" s="5">
        <v>735.56666666666672</v>
      </c>
      <c r="U35" s="5"/>
      <c r="V35" s="6"/>
      <c r="W35" s="6"/>
      <c r="X35" s="6"/>
      <c r="Y35" s="6"/>
      <c r="Z35" s="6"/>
      <c r="AA35" s="6"/>
      <c r="AB35" s="6"/>
      <c r="AC35" s="6">
        <v>835</v>
      </c>
      <c r="AD35" s="4">
        <f t="shared" ca="1" si="13"/>
        <v>3.0351097804391221</v>
      </c>
      <c r="AE35" s="4">
        <f t="shared" ca="1" si="14"/>
        <v>2.1691816367265471</v>
      </c>
      <c r="AF35" s="4">
        <f t="shared" ca="1" si="15"/>
        <v>0</v>
      </c>
      <c r="AG35" s="4">
        <f t="shared" ca="1" si="16"/>
        <v>0</v>
      </c>
      <c r="AH35" s="4">
        <f t="shared" ca="1" si="17"/>
        <v>0</v>
      </c>
      <c r="AI35" s="4">
        <f t="shared" ca="1" si="18"/>
        <v>0</v>
      </c>
      <c r="AJ35" s="4">
        <f t="shared" ca="1" si="19"/>
        <v>5.2042914171656696</v>
      </c>
      <c r="AK35" s="27">
        <f t="shared" ca="1" si="20"/>
        <v>1.0244536987012736</v>
      </c>
      <c r="AL35" s="27">
        <f t="shared" ca="1" si="21"/>
        <v>0.6380283109163265</v>
      </c>
      <c r="AM35" s="27" t="str">
        <f t="shared" ca="1" si="22"/>
        <v>-</v>
      </c>
      <c r="AN35" s="27" t="str">
        <f t="shared" ca="1" si="23"/>
        <v>-</v>
      </c>
      <c r="AO35" s="27">
        <f t="shared" ca="1" si="24"/>
        <v>0.92744495647721503</v>
      </c>
      <c r="AP35" s="27">
        <f t="shared" ca="1" si="25"/>
        <v>1.1299027137736817</v>
      </c>
      <c r="AQ35" s="27" t="str">
        <f t="shared" ca="1" si="26"/>
        <v>-</v>
      </c>
      <c r="AR35" s="27" t="str">
        <f t="shared" ca="1" si="27"/>
        <v>-</v>
      </c>
      <c r="AS35" s="27" t="str">
        <f t="shared" ca="1" si="28"/>
        <v>-</v>
      </c>
      <c r="AT35" s="27" t="str">
        <f t="shared" ca="1" si="29"/>
        <v>-</v>
      </c>
    </row>
    <row r="36" spans="1:46" x14ac:dyDescent="0.2">
      <c r="A36" t="str" cm="1">
        <f t="array" aca="1" ref="A36" ca="1">INDIRECT("D" &amp; ROW())&amp;INDIRECT("F" &amp; ROW())</f>
        <v>RR7ENJubilee Acute Stroke Rehabilitation Unit</v>
      </c>
      <c r="D36" s="55" t="str">
        <f t="shared" si="12"/>
        <v>RR7EN</v>
      </c>
      <c r="E36" s="74" t="s">
        <v>3110</v>
      </c>
      <c r="F36" s="25" t="s">
        <v>14873</v>
      </c>
      <c r="G36" s="2" t="s">
        <v>14683</v>
      </c>
      <c r="H36" s="57"/>
      <c r="I36" s="3">
        <v>1631.9589041095887</v>
      </c>
      <c r="J36" s="5">
        <v>1728.416666666667</v>
      </c>
      <c r="K36" s="5">
        <v>2018.2273972602743</v>
      </c>
      <c r="L36" s="5">
        <v>1264.3166666666666</v>
      </c>
      <c r="M36" s="5"/>
      <c r="N36" s="5"/>
      <c r="O36" s="5"/>
      <c r="P36" s="5"/>
      <c r="Q36" s="5">
        <v>651</v>
      </c>
      <c r="R36" s="5">
        <v>689.30000000000007</v>
      </c>
      <c r="S36" s="6">
        <v>651</v>
      </c>
      <c r="T36" s="5">
        <v>696.51666666666654</v>
      </c>
      <c r="U36" s="5"/>
      <c r="V36" s="6"/>
      <c r="W36" s="6"/>
      <c r="X36" s="6"/>
      <c r="Y36" s="6"/>
      <c r="Z36" s="6"/>
      <c r="AA36" s="6"/>
      <c r="AB36" s="6"/>
      <c r="AC36" s="6">
        <v>599</v>
      </c>
      <c r="AD36" s="4">
        <f t="shared" ca="1" si="13"/>
        <v>4.0362548692264895</v>
      </c>
      <c r="AE36" s="4">
        <f t="shared" ca="1" si="14"/>
        <v>3.2735114079020584</v>
      </c>
      <c r="AF36" s="4">
        <f t="shared" ca="1" si="15"/>
        <v>0</v>
      </c>
      <c r="AG36" s="4">
        <f t="shared" ca="1" si="16"/>
        <v>0</v>
      </c>
      <c r="AH36" s="4">
        <f t="shared" ca="1" si="17"/>
        <v>0</v>
      </c>
      <c r="AI36" s="4">
        <f t="shared" ca="1" si="18"/>
        <v>0</v>
      </c>
      <c r="AJ36" s="4">
        <f t="shared" ca="1" si="19"/>
        <v>7.3097662771285483</v>
      </c>
      <c r="AK36" s="27">
        <f t="shared" ca="1" si="20"/>
        <v>1.0591055095285664</v>
      </c>
      <c r="AL36" s="27">
        <f t="shared" ca="1" si="21"/>
        <v>0.62644906534465106</v>
      </c>
      <c r="AM36" s="27" t="str">
        <f t="shared" ca="1" si="22"/>
        <v>-</v>
      </c>
      <c r="AN36" s="27" t="str">
        <f t="shared" ca="1" si="23"/>
        <v>-</v>
      </c>
      <c r="AO36" s="27">
        <f t="shared" ca="1" si="24"/>
        <v>1.0588325652841784</v>
      </c>
      <c r="AP36" s="27">
        <f t="shared" ca="1" si="25"/>
        <v>1.0699180747567842</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RR7ENWard 8 Cardiology</v>
      </c>
      <c r="D37" s="55" t="str">
        <f t="shared" si="12"/>
        <v>RR7EN</v>
      </c>
      <c r="E37" s="74" t="s">
        <v>3110</v>
      </c>
      <c r="F37" s="25" t="s">
        <v>9921</v>
      </c>
      <c r="G37" s="2" t="s">
        <v>14678</v>
      </c>
      <c r="H37" s="57"/>
      <c r="I37" s="3">
        <v>1849.6808219178083</v>
      </c>
      <c r="J37" s="5">
        <v>1775.7166666666667</v>
      </c>
      <c r="K37" s="5">
        <v>1269.1315068493152</v>
      </c>
      <c r="L37" s="5">
        <v>951.73333333333335</v>
      </c>
      <c r="M37" s="5"/>
      <c r="N37" s="5"/>
      <c r="O37" s="5"/>
      <c r="P37" s="5"/>
      <c r="Q37" s="5">
        <v>976.5</v>
      </c>
      <c r="R37" s="5">
        <v>958.76666666666642</v>
      </c>
      <c r="S37" s="6">
        <v>651</v>
      </c>
      <c r="T37" s="5">
        <v>747.11666666666656</v>
      </c>
      <c r="U37" s="5"/>
      <c r="V37" s="6"/>
      <c r="W37" s="6"/>
      <c r="X37" s="6"/>
      <c r="Y37" s="6"/>
      <c r="Z37" s="6"/>
      <c r="AA37" s="6"/>
      <c r="AB37" s="6"/>
      <c r="AC37" s="6">
        <v>609</v>
      </c>
      <c r="AD37" s="4">
        <f t="shared" ca="1" si="13"/>
        <v>4.490120415982485</v>
      </c>
      <c r="AE37" s="4">
        <f t="shared" ca="1" si="14"/>
        <v>2.789573070607553</v>
      </c>
      <c r="AF37" s="4">
        <f t="shared" ca="1" si="15"/>
        <v>0</v>
      </c>
      <c r="AG37" s="4">
        <f t="shared" ca="1" si="16"/>
        <v>0</v>
      </c>
      <c r="AH37" s="4">
        <f t="shared" ca="1" si="17"/>
        <v>0</v>
      </c>
      <c r="AI37" s="4">
        <f t="shared" ca="1" si="18"/>
        <v>0</v>
      </c>
      <c r="AJ37" s="4">
        <f t="shared" ca="1" si="19"/>
        <v>7.2796934865900376</v>
      </c>
      <c r="AK37" s="27">
        <f t="shared" ca="1" si="20"/>
        <v>0.96001247654476229</v>
      </c>
      <c r="AL37" s="27">
        <f t="shared" ca="1" si="21"/>
        <v>0.74990915298924432</v>
      </c>
      <c r="AM37" s="27" t="str">
        <f t="shared" ca="1" si="22"/>
        <v>-</v>
      </c>
      <c r="AN37" s="27" t="str">
        <f t="shared" ca="1" si="23"/>
        <v>-</v>
      </c>
      <c r="AO37" s="27">
        <f t="shared" ca="1" si="24"/>
        <v>0.98183990442054936</v>
      </c>
      <c r="AP37" s="27">
        <f t="shared" ca="1" si="25"/>
        <v>1.1476446492575523</v>
      </c>
      <c r="AQ37" s="27" t="str">
        <f t="shared" ca="1" si="26"/>
        <v>-</v>
      </c>
      <c r="AR37" s="27" t="str">
        <f t="shared" ca="1" si="27"/>
        <v>-</v>
      </c>
      <c r="AS37" s="27" t="str">
        <f t="shared" ca="1" si="28"/>
        <v>-</v>
      </c>
      <c r="AT37" s="27" t="str">
        <f t="shared" ca="1" si="29"/>
        <v>-</v>
      </c>
    </row>
    <row r="38" spans="1:46" ht="30" x14ac:dyDescent="0.2">
      <c r="A38" t="str" cm="1">
        <f t="array" aca="1" ref="A38" ca="1">INDIRECT("D" &amp; ROW())&amp;INDIRECT("F" &amp; ROW())</f>
        <v>RR7ENWard 9 Respiratory</v>
      </c>
      <c r="D38" s="55" t="str">
        <f t="shared" si="12"/>
        <v>RR7EN</v>
      </c>
      <c r="E38" s="74" t="s">
        <v>3110</v>
      </c>
      <c r="F38" s="25" t="s">
        <v>9922</v>
      </c>
      <c r="G38" s="2" t="s">
        <v>14685</v>
      </c>
      <c r="H38" s="57"/>
      <c r="I38" s="3">
        <v>1631.9589041095887</v>
      </c>
      <c r="J38" s="5">
        <v>1519.0499999999997</v>
      </c>
      <c r="K38" s="5">
        <v>1269.1315068493152</v>
      </c>
      <c r="L38" s="5">
        <v>816.4666666666667</v>
      </c>
      <c r="M38" s="5"/>
      <c r="N38" s="5"/>
      <c r="O38" s="5"/>
      <c r="P38" s="5"/>
      <c r="Q38" s="5">
        <v>651</v>
      </c>
      <c r="R38" s="5">
        <v>656.64999999999986</v>
      </c>
      <c r="S38" s="6">
        <v>651</v>
      </c>
      <c r="T38" s="5">
        <v>652.06666666666661</v>
      </c>
      <c r="U38" s="5"/>
      <c r="V38" s="6"/>
      <c r="W38" s="6"/>
      <c r="X38" s="6"/>
      <c r="Y38" s="6"/>
      <c r="Z38" s="6"/>
      <c r="AA38" s="6"/>
      <c r="AB38" s="6"/>
      <c r="AC38" s="6">
        <v>802</v>
      </c>
      <c r="AD38" s="4">
        <f t="shared" ca="1" si="13"/>
        <v>2.7128428927680797</v>
      </c>
      <c r="AE38" s="4">
        <f t="shared" ca="1" si="14"/>
        <v>1.831088944305902</v>
      </c>
      <c r="AF38" s="4">
        <f t="shared" ca="1" si="15"/>
        <v>0</v>
      </c>
      <c r="AG38" s="4">
        <f t="shared" ca="1" si="16"/>
        <v>0</v>
      </c>
      <c r="AH38" s="4">
        <f t="shared" ca="1" si="17"/>
        <v>0</v>
      </c>
      <c r="AI38" s="4">
        <f t="shared" ca="1" si="18"/>
        <v>0</v>
      </c>
      <c r="AJ38" s="4">
        <f t="shared" ca="1" si="19"/>
        <v>4.5439318370739805</v>
      </c>
      <c r="AK38" s="27">
        <f t="shared" ca="1" si="20"/>
        <v>0.93081388028505951</v>
      </c>
      <c r="AL38" s="27">
        <f t="shared" ca="1" si="21"/>
        <v>0.6433270801806722</v>
      </c>
      <c r="AM38" s="27" t="str">
        <f t="shared" ca="1" si="22"/>
        <v>-</v>
      </c>
      <c r="AN38" s="27" t="str">
        <f t="shared" ca="1" si="23"/>
        <v>-</v>
      </c>
      <c r="AO38" s="27">
        <f t="shared" ca="1" si="24"/>
        <v>1.0086789554531488</v>
      </c>
      <c r="AP38" s="27">
        <f t="shared" ca="1" si="25"/>
        <v>1.0016385048643113</v>
      </c>
      <c r="AQ38" s="27" t="str">
        <f t="shared" ca="1" si="26"/>
        <v>-</v>
      </c>
      <c r="AR38" s="27" t="str">
        <f t="shared" ca="1" si="27"/>
        <v>-</v>
      </c>
      <c r="AS38" s="27" t="str">
        <f t="shared" ca="1" si="28"/>
        <v>-</v>
      </c>
      <c r="AT38" s="27" t="str">
        <f t="shared" ca="1" si="29"/>
        <v>-</v>
      </c>
    </row>
    <row r="39" spans="1:46" x14ac:dyDescent="0.2">
      <c r="A39" t="str" cm="1">
        <f t="array" aca="1" ref="A39" ca="1">INDIRECT("D" &amp; ROW())&amp;INDIRECT("F" &amp; ROW())</f>
        <v>RR7ENWard 11 Escalation</v>
      </c>
      <c r="D39" s="55" t="str">
        <f t="shared" si="12"/>
        <v>RR7EN</v>
      </c>
      <c r="E39" s="74" t="s">
        <v>3110</v>
      </c>
      <c r="F39" s="25" t="s">
        <v>14874</v>
      </c>
      <c r="G39" s="2" t="s">
        <v>14665</v>
      </c>
      <c r="H39" s="57"/>
      <c r="I39" s="3">
        <v>0</v>
      </c>
      <c r="J39" s="5">
        <v>0</v>
      </c>
      <c r="K39" s="5">
        <v>0</v>
      </c>
      <c r="L39" s="5">
        <v>0</v>
      </c>
      <c r="M39" s="5"/>
      <c r="N39" s="5"/>
      <c r="O39" s="5"/>
      <c r="P39" s="5"/>
      <c r="Q39" s="5">
        <v>0</v>
      </c>
      <c r="R39" s="5">
        <v>0</v>
      </c>
      <c r="S39" s="6"/>
      <c r="T39" s="5"/>
      <c r="U39" s="5"/>
      <c r="V39" s="6"/>
      <c r="W39" s="6"/>
      <c r="X39" s="6"/>
      <c r="Y39" s="6"/>
      <c r="Z39" s="6"/>
      <c r="AA39" s="6"/>
      <c r="AB39" s="6"/>
      <c r="AC39" s="6"/>
      <c r="AD39" s="4" t="str">
        <f t="shared" ca="1" si="13"/>
        <v>-</v>
      </c>
      <c r="AE39" s="4" t="str">
        <f t="shared" ca="1" si="14"/>
        <v>-</v>
      </c>
      <c r="AF39" s="4" t="str">
        <f t="shared" ca="1" si="15"/>
        <v>-</v>
      </c>
      <c r="AG39" s="4" t="str">
        <f t="shared" ca="1" si="16"/>
        <v>-</v>
      </c>
      <c r="AH39" s="4" t="str">
        <f t="shared" ca="1" si="17"/>
        <v>-</v>
      </c>
      <c r="AI39" s="4" t="str">
        <f t="shared" ca="1" si="18"/>
        <v>-</v>
      </c>
      <c r="AJ39" s="4" t="str">
        <f t="shared" ca="1" si="19"/>
        <v>-</v>
      </c>
      <c r="AK39" s="27" t="str">
        <f t="shared" ca="1" si="20"/>
        <v>-</v>
      </c>
      <c r="AL39" s="27" t="str">
        <f t="shared" ca="1" si="21"/>
        <v>-</v>
      </c>
      <c r="AM39" s="27" t="str">
        <f t="shared" ca="1" si="22"/>
        <v>-</v>
      </c>
      <c r="AN39" s="27" t="str">
        <f t="shared" ca="1" si="23"/>
        <v>-</v>
      </c>
      <c r="AO39" s="27" t="str">
        <f t="shared" ca="1" si="24"/>
        <v>-</v>
      </c>
      <c r="AP39" s="27" t="str">
        <f t="shared" ca="1" si="25"/>
        <v>-</v>
      </c>
      <c r="AQ39" s="27" t="str">
        <f t="shared" ca="1" si="26"/>
        <v>-</v>
      </c>
      <c r="AR39" s="27" t="str">
        <f t="shared" ca="1" si="27"/>
        <v>-</v>
      </c>
      <c r="AS39" s="27" t="str">
        <f t="shared" ca="1" si="28"/>
        <v>-</v>
      </c>
      <c r="AT39" s="27" t="str">
        <f t="shared" ca="1" si="29"/>
        <v>-</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16" sqref="E16"/>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176</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RR7ENPaediatrics</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Paediatrics</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RR7ENSpecial Care Baby Unit</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Special Care Baby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RR7ENSt. Bedes</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St. Bedes</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RR7ENSunniside Unit</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Sunniside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RR7ENWard 10</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RR7ENWard 14a Gastro</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14a Gastro</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RR7ENWard 12</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12</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RR7ENWard 14 Medicine</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14 Medicine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RR7ENWard 21 Trauma &amp; Ortho</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21 Trauma &amp; Ortho</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RR7ENWard 28  Orthopaedic Elective Ward</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Ward 28  Orthopaedic Elective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xml:space="preserve">RR7ENWard 22 Gen Medicine                                                     </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 xml:space="preserve">Ward 22 Gen Medicine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RR7ENWard 23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23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RR7ENWard 24 Jubilee Wing</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24 Jubilee Wing</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RR7ENWard 25 Jubilee Wing</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25 Jubilee Wing</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RR7ENWard 26 Treat/Centre</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Ward 26 Treat/Centre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RR7ENWard 27 Treat/Centre</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27 Treat/Centre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RR7ENJubilee Acute Stroke Rehabilitation Unit</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Jubilee Acute Stroke Rehabilitation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RR7ENWard 8 Cardiology</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8 Cardiology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RR7ENWard 9 Respiratory</v>
      </c>
      <c r="B29" s="65" t="str">
        <f ca="1">IF('Trust - Frontsheet'!A38="","",'Trust - Frontsheet'!D38)</f>
        <v>RR7EN</v>
      </c>
      <c r="C29" s="65" t="str">
        <f ca="1">IF(VLOOKUP(A29,'Trust - Frontsheet'!$A$16:$AC$215,5,0)="","",VLOOKUP(A29,'Trust - Frontsheet'!$A$16:$AC$216,5,0))</f>
        <v>QUEEN ELIZABETH HOSPITAL - RR7EN</v>
      </c>
      <c r="D29" s="65" t="str">
        <f ca="1">IF(VLOOKUP(A29,'Trust - Frontsheet'!$A$16:$AC$215,6,0)="","",VLOOKUP(A29,'Trust - Frontsheet'!$A$16:$AC$216,6,0))</f>
        <v>Ward 9 Respiratory</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
      <c r="A30" t="str">
        <f ca="1">IF('Trust - Frontsheet'!A39="","",'Trust - Frontsheet'!A39)</f>
        <v>RR7ENWard 11 Escalation</v>
      </c>
      <c r="B30" s="65" t="str">
        <f ca="1">IF('Trust - Frontsheet'!A39="","",'Trust - Frontsheet'!D39)</f>
        <v>RR7EN</v>
      </c>
      <c r="C30" s="65" t="str">
        <f ca="1">IF(VLOOKUP(A30,'Trust - Frontsheet'!$A$16:$AC$215,5,0)="","",VLOOKUP(A30,'Trust - Frontsheet'!$A$16:$AC$216,5,0))</f>
        <v>QUEEN ELIZABETH HOSPITAL - RR7EN</v>
      </c>
      <c r="D30" s="65" t="str">
        <f ca="1">IF(VLOOKUP(A30,'Trust - Frontsheet'!$A$16:$AC$215,6,0)="","",VLOOKUP(A30,'Trust - Frontsheet'!$A$16:$AC$216,6,0))</f>
        <v>Ward 11 Escalation</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5</v>
      </c>
      <c r="F11" s="70" cm="1">
        <f t="array" aca="1" ref="F11" ca="1">SUM(--(LEN(F14:F213)&gt;0))</f>
        <v>3</v>
      </c>
      <c r="G11" s="70" cm="1">
        <f t="array" aca="1" ref="G11" ca="1">SUM(--(LEN(G14:G213)&gt;0))</f>
        <v>0</v>
      </c>
      <c r="H11" s="70" cm="1">
        <f t="array" aca="1" ref="H11" ca="1">SUM(--(LEN(H14:H213)&gt;0))</f>
        <v>0</v>
      </c>
      <c r="I11" s="70" cm="1">
        <f t="array" aca="1" ref="I11" ca="1">SUM(--(LEN(I14:I213)&gt;0))</f>
        <v>10</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RR7ENPaediatrics</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Paediatrics</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Planned hours aren't greater than zero</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Actual hours aren't greater than zero</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Actual hours are under 1448</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RR7ENSpecial Care Baby Unit</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Special Care Baby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RR7ENSt. Bedes</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St. Bedes</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RR7ENSunniside Unit</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Sunniside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RR7ENWard 10</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RR7ENWard 14a Gastro</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14a Gastro</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RR7ENWard 12</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12</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RR7ENWard 14 Medicine</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14 Medicine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RR7ENWard 21 Trauma &amp; Ortho</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21 Trauma &amp; Ortho</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RR7ENWard 28  Orthopaedic Elective Ward</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Ward 28  Orthopaedic Elective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xml:space="preserve">RR7ENWard 22 Gen Medicine                                                     </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 xml:space="preserve">Ward 22 Gen Medicine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RR7ENWard 23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23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RR7ENWard 24 Jubilee Wing</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24 Jubilee Wing</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RR7ENWard 25 Jubilee Wing</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25 Jubilee Wing</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RR7ENWard 26 Treat/Centre</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Ward 26 Treat/Centre</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RR7ENWard 27 Treat/Centre</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27 Treat/Centre</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RR7ENJubilee Acute Stroke Rehabilitation Unit</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Jubilee Acute Stroke Rehabilitation Unit</v>
      </c>
      <c r="E34" s="66" t="str">
        <f ca="1">IF(A34="","",IF(AND('Trust - Frontsheet'!AK36&gt;1,ISNUMBER('Trust - Frontsheet'!AK36)),"Registered Nurses/Midwives Avg Day Fill rate &gt; 100%",""))</f>
        <v>Registered Nurses/Midwives Avg Day Fill rate &gt; 100%</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RR7ENWard 8 Cardiology</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8 Cardiology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Non-Registered Nurses/Midwives Avg Night Fill rate &gt;100%</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RR7ENWard 9 Respiratory</v>
      </c>
      <c r="B36" s="66" t="str">
        <f ca="1">IF('Trust - Frontsheet'!A38="","",'Trust - Frontsheet'!D38)</f>
        <v>RR7EN</v>
      </c>
      <c r="C36" s="66" t="str">
        <f ca="1">IF(VLOOKUP(A36,'Trust - Frontsheet'!$A$16:$AC$215,5,0)="","",VLOOKUP(A36,'Trust - Frontsheet'!$A$16:$AC$216,5,0))</f>
        <v>QUEEN ELIZABETH HOSPITAL - RR7EN</v>
      </c>
      <c r="D36" s="66" t="str">
        <f ca="1">IF(VLOOKUP(A36,'Trust - Frontsheet'!$A$16:$AC$215,6,0)="","",VLOOKUP(A36,'Trust - Frontsheet'!$A$16:$AC$216,6,0))</f>
        <v>Ward 9 Respiratory</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Non-Registered Nurses/Midwives Avg Night Fill rate &gt;100%</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RR7ENWard 11 Escalation</v>
      </c>
      <c r="B37" s="66" t="str">
        <f ca="1">IF('Trust - Frontsheet'!A39="","",'Trust - Frontsheet'!D39)</f>
        <v>RR7EN</v>
      </c>
      <c r="C37" s="66" t="str">
        <f ca="1">IF(VLOOKUP(A37,'Trust - Frontsheet'!$A$16:$AC$215,5,0)="","",VLOOKUP(A37,'Trust - Frontsheet'!$A$16:$AC$216,5,0))</f>
        <v>QUEEN ELIZABETH HOSPITAL - RR7EN</v>
      </c>
      <c r="D37" s="66" t="str">
        <f ca="1">IF(VLOOKUP(A37,'Trust - Frontsheet'!$A$16:$AC$215,6,0)="","",VLOOKUP(A37,'Trust - Frontsheet'!$A$16:$AC$216,6,0))</f>
        <v>Ward 11 Escalation</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Planned hours aren't greater than zero</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Actual hours aren't greater than zero</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Actual hours are under 1448</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www.w3.org/XML/1998/namespace"/>
    <ds:schemaRef ds:uri="http://schemas.microsoft.com/office/2006/documentManagement/types"/>
    <ds:schemaRef ds:uri="1a75aaad-3466-4017-a44a-cd72d7792456"/>
    <ds:schemaRef ds:uri="http://purl.org/dc/elements/1.1/"/>
    <ds:schemaRef ds:uri="http://schemas.microsoft.com/sharepoint/v3"/>
    <ds:schemaRef ds:uri="http://schemas.microsoft.com/office/infopath/2007/PartnerControls"/>
    <ds:schemaRef ds:uri="http://purl.org/dc/dcmitype/"/>
    <ds:schemaRef ds:uri="10820b01-01be-460b-80f3-3a9f56841c3b"/>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CRUDDAS, Clare (GATESHEAD HEALTH NHS FOUNDATION TRUST)</cp:lastModifiedBy>
  <cp:lastPrinted>2025-11-14T17:31:12Z</cp:lastPrinted>
  <dcterms:created xsi:type="dcterms:W3CDTF">2020-06-26T03:23:08Z</dcterms:created>
  <dcterms:modified xsi:type="dcterms:W3CDTF">2025-11-14T18:13:34Z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